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codeName="ThisWorkbook"/>
  <mc:AlternateContent xmlns:mc="http://schemas.openxmlformats.org/markup-compatibility/2006">
    <mc:Choice Requires="x15">
      <x15ac:absPath xmlns:x15ac="http://schemas.microsoft.com/office/spreadsheetml/2010/11/ac" url="https://washingtonwilkes-my.sharepoint.com/personal/jdebin_wga_gov/Documents/"/>
    </mc:Choice>
  </mc:AlternateContent>
  <xr:revisionPtr revIDLastSave="0" documentId="8_{A935FC48-D32A-4A93-87AC-D62FFDF495A6}" xr6:coauthVersionLast="47" xr6:coauthVersionMax="47" xr10:uidLastSave="{00000000-0000-0000-0000-000000000000}"/>
  <workbookProtection workbookAlgorithmName="SHA-512" workbookHashValue="xg7xSbUTGEy8B2n69ncVgSBGYaMD7wZvV9KTxr9J1mJmPAerJlfmMRDphflE5TKun/mZDIbP/37i72zbYUFUlw==" workbookSaltValue="9ETf5fp/RzM0SEkiHHKsug==" workbookSpinCount="100000" lockStructure="1"/>
  <bookViews>
    <workbookView xWindow="28680" yWindow="-120" windowWidth="29040" windowHeight="15720" tabRatio="800" firstSheet="2" activeTab="2" xr2:uid="{00000000-000D-0000-FFFF-FFFF00000000}"/>
  </bookViews>
  <sheets>
    <sheet name="Input" sheetId="4" state="hidden" r:id="rId1"/>
    <sheet name="Rates" sheetId="42" state="hidden" r:id="rId2"/>
    <sheet name="RESIDENTIAL BILL CALC" sheetId="37" r:id="rId3"/>
    <sheet name="CND" sheetId="59" state="hidden" r:id="rId4"/>
    <sheet name="COM DEM" sheetId="58" state="hidden" r:id="rId5"/>
    <sheet name="COM DEM ALL ELEC" sheetId="63" state="hidden" r:id="rId6"/>
    <sheet name="IND" sheetId="67" state="hidden" r:id="rId7"/>
    <sheet name="LG IND" sheetId="68" state="hidden" r:id="rId8"/>
    <sheet name="Tariff" sheetId="62" r:id="rId9"/>
    <sheet name="RES 2022" sheetId="74" state="hidden" r:id="rId10"/>
    <sheet name="Rate Tariff_LRGIND" sheetId="73" state="hidden" r:id="rId11"/>
  </sheets>
  <externalReferences>
    <externalReference r:id="rId12"/>
    <externalReference r:id="rId13"/>
    <externalReference r:id="rId14"/>
  </externalReferences>
  <definedNames>
    <definedName name="_9__123Graph_ACHART_4" localSheetId="10" hidden="1">'[1]Electric Bill'!#REF!</definedName>
    <definedName name="_9__123Graph_ACHART_4" localSheetId="9" hidden="1">'[1]Electric Bill'!#REF!</definedName>
    <definedName name="_9__123Graph_ACHART_4" hidden="1">'[1]Electric Bill'!#REF!</definedName>
    <definedName name="Acct" localSheetId="10">[2]Input!$G$7</definedName>
    <definedName name="Acct">[3]Input!$G$7</definedName>
    <definedName name="Addr" localSheetId="10">[2]Input!$C$9</definedName>
    <definedName name="Addr">[3]Input!$C$9</definedName>
    <definedName name="Adj_S" localSheetId="10">[2]Input!$C$19</definedName>
    <definedName name="Adj_S">[3]Input!$C$19</definedName>
    <definedName name="Baseline_KW" localSheetId="10">[2]Input!$G$17</definedName>
    <definedName name="Baseline_KW">[3]Input!$G$17</definedName>
    <definedName name="Bill_kVAR" localSheetId="10">[2]Input!$I$15</definedName>
    <definedName name="Bill_kVAR">[3]Input!$I$15</definedName>
    <definedName name="Bill_MM" localSheetId="10">[2]Input!$C$11</definedName>
    <definedName name="Bill_MM">Input!$C$9</definedName>
    <definedName name="Bill_YY" localSheetId="10">[2]Input!$E$11</definedName>
    <definedName name="Bill_YY">Input!$E$9</definedName>
    <definedName name="Billed_kW" localSheetId="10">[2]Input!$G$15</definedName>
    <definedName name="Billed_kW">Input!$I$9</definedName>
    <definedName name="City" localSheetId="10">[2]Input!$B$2</definedName>
    <definedName name="City">[3]Input!$B$2</definedName>
    <definedName name="CityStateZip" localSheetId="10">[2]Input!$G$9</definedName>
    <definedName name="CityStateZip">[3]Input!$G$9</definedName>
    <definedName name="Cust" localSheetId="10">[2]Input!$I$7</definedName>
    <definedName name="Cust">[3]Input!$I$7</definedName>
    <definedName name="DATA" localSheetId="10">[2]Data!$D:$AK</definedName>
    <definedName name="DATA">[3]Data!$D:$AN</definedName>
    <definedName name="DATA_Header" localSheetId="10">[2]Data!$D$2:$AK$2</definedName>
    <definedName name="DATA_Header">[3]Data!$D$2:$AN$2</definedName>
    <definedName name="ECCR" localSheetId="10">[2]Input!$C$17</definedName>
    <definedName name="ECCR">Input!$G$12</definedName>
    <definedName name="Excise_P">[3]Input!$I$19</definedName>
    <definedName name="Franchise_P">[2]Input!$I$19</definedName>
    <definedName name="Garbage_S" localSheetId="10">[2]Input!$C$21</definedName>
    <definedName name="Garbage_S">[3]Input!$C$21</definedName>
    <definedName name="increase2_5">Tariff!$H$1</definedName>
    <definedName name="increase5_1">Tariff!$F$1</definedName>
    <definedName name="Internet_S" localSheetId="10">[2]Input!$E$21</definedName>
    <definedName name="Internet_S">[3]Input!$E$21</definedName>
    <definedName name="kVAR" localSheetId="10">[2]Input!$I$17</definedName>
    <definedName name="kVAR">Input!$I$12</definedName>
    <definedName name="kWh" localSheetId="10">[2]Input!$C$15</definedName>
    <definedName name="kWh">Input!$G$9</definedName>
    <definedName name="Name" localSheetId="10">[2]Input!$C$7</definedName>
    <definedName name="Name">Input!$C$6</definedName>
    <definedName name="PCA" localSheetId="10">[2]Input!$E$17</definedName>
    <definedName name="PCA">Rates!$AC$2</definedName>
    <definedName name="Peak_kW" localSheetId="10">[2]Input!$E$15</definedName>
    <definedName name="Peak_kW">[3]Input!$E$15</definedName>
    <definedName name="_xlnm.Print_Area" localSheetId="3">CND!$C$2:$N$32</definedName>
    <definedName name="_xlnm.Print_Area" localSheetId="4">'COM DEM'!$C$2:$N$39</definedName>
    <definedName name="_xlnm.Print_Area" localSheetId="5">'COM DEM ALL ELEC'!$C$2:$N$39</definedName>
    <definedName name="_xlnm.Print_Area" localSheetId="6">IND!$C$2:$N$39</definedName>
    <definedName name="_xlnm.Print_Area" localSheetId="7">'LG IND'!$C$2:$N$44</definedName>
    <definedName name="_xlnm.Print_Area" localSheetId="10">'Rate Tariff_LRGIND'!$A$1:$L$122</definedName>
    <definedName name="_xlnm.Print_Area" localSheetId="9">'RESIDENTIAL BILL CALC'!$O$2:$Y$29</definedName>
    <definedName name="_xlnm.Print_Area" localSheetId="2">'RESIDENTIAL BILL CALC'!$C$2:$M$29</definedName>
    <definedName name="_xlnm.Print_Area" localSheetId="8">Tariff!$B$2:$J$4</definedName>
    <definedName name="_xlnm.Print_Titles" localSheetId="8">Tariff!$2:$4</definedName>
    <definedName name="RATE" localSheetId="10">[2]Rates!$A:$Y</definedName>
    <definedName name="RATE">Rates!$A:$Y</definedName>
    <definedName name="RATE_Header" localSheetId="10">[2]Rates!$2:$2</definedName>
    <definedName name="RATE_Header">Rates!$1:$1</definedName>
    <definedName name="Rate_N" localSheetId="10">[2]Input!$I$11</definedName>
    <definedName name="Rate_N">[3]Input!$I$11</definedName>
    <definedName name="SEASON">Input!$C$12</definedName>
    <definedName name="Sec_Lts_S" localSheetId="10">[2]Input!$C$23</definedName>
    <definedName name="Sec_Lts_S">[3]Input!$C$23</definedName>
    <definedName name="Sewer_S" localSheetId="10">[2]Input!$I$21</definedName>
    <definedName name="Sewer_S">[3]Input!$I$21</definedName>
    <definedName name="Tax_P" localSheetId="10">[2]Input!$G$19</definedName>
    <definedName name="Tax_P">Input!$I$6</definedName>
    <definedName name="Total_S" localSheetId="10">[2]Input!$E$19</definedName>
    <definedName name="Total_S">[3]Input!$E$19</definedName>
    <definedName name="Water_S" localSheetId="10">[2]Input!$G$21</definedName>
    <definedName name="Water_S">[3]Input!$G$21</definedName>
  </definedNames>
  <calcPr calcId="191029"/>
  <webPublishObjects count="1">
    <webPublishObject id="4095" divId="Commerce_4095" destinationFile="C:\Documents and Settings\cnguyen\Desktop\Work\J. Lansing\030905 - Commerce Bill\Commerce.htm"/>
  </webPublishObject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7" i="37" l="1"/>
  <c r="U24" i="37" s="1"/>
  <c r="T7" i="37"/>
  <c r="T8" i="37"/>
  <c r="W11" i="37"/>
  <c r="X11" i="37"/>
  <c r="W19" i="37"/>
  <c r="W20" i="37"/>
  <c r="W21" i="37"/>
  <c r="W25" i="37"/>
  <c r="W28" i="37"/>
  <c r="L11" i="37"/>
  <c r="I24" i="37"/>
  <c r="U20" i="37" l="1"/>
  <c r="X20" i="37" s="1"/>
  <c r="U21" i="37"/>
  <c r="X21" i="37" s="1"/>
  <c r="U19" i="37"/>
  <c r="X19" i="37" s="1"/>
  <c r="U15" i="37"/>
  <c r="X15" i="37" s="1"/>
  <c r="U25" i="37"/>
  <c r="X25" i="37" s="1"/>
  <c r="J19" i="59"/>
  <c r="L19" i="59"/>
  <c r="J20" i="59"/>
  <c r="L20" i="59"/>
  <c r="J21" i="59"/>
  <c r="L21" i="59"/>
  <c r="J22" i="59"/>
  <c r="L22" i="59"/>
  <c r="U16" i="37" l="1"/>
  <c r="M21" i="59"/>
  <c r="M20" i="59"/>
  <c r="M19" i="59"/>
  <c r="M22" i="59"/>
  <c r="H8" i="67"/>
  <c r="H7" i="63"/>
  <c r="H7" i="58"/>
  <c r="H7" i="59"/>
  <c r="H7" i="37"/>
  <c r="X16" i="37" l="1"/>
  <c r="U17" i="37"/>
  <c r="X17" i="37" s="1"/>
  <c r="J11" i="42"/>
  <c r="K11" i="42"/>
  <c r="L11" i="42"/>
  <c r="I11" i="42"/>
  <c r="X22" i="37" l="1"/>
  <c r="L42" i="68"/>
  <c r="L38" i="68"/>
  <c r="J38" i="68"/>
  <c r="L37" i="68"/>
  <c r="J37" i="68"/>
  <c r="J36" i="68"/>
  <c r="L26" i="68"/>
  <c r="M7" i="68"/>
  <c r="L37" i="67"/>
  <c r="L33" i="67"/>
  <c r="J33" i="67"/>
  <c r="J32" i="67"/>
  <c r="J31" i="67"/>
  <c r="M8" i="67"/>
  <c r="L37" i="63"/>
  <c r="L33" i="63"/>
  <c r="J33" i="63"/>
  <c r="L32" i="63"/>
  <c r="J32" i="63"/>
  <c r="J31" i="63"/>
  <c r="M7" i="63"/>
  <c r="M32" i="67" l="1"/>
  <c r="M37" i="68"/>
  <c r="M38" i="68"/>
  <c r="M33" i="67"/>
  <c r="M32" i="63"/>
  <c r="M33" i="63"/>
  <c r="A3" i="42" l="1"/>
  <c r="L18" i="63" l="1"/>
  <c r="A4" i="42"/>
  <c r="A5" i="42" s="1"/>
  <c r="A6" i="42" s="1"/>
  <c r="A7" i="42" s="1"/>
  <c r="A8" i="42" s="1"/>
  <c r="A9" i="42" s="1"/>
  <c r="A10" i="42" s="1"/>
  <c r="A11" i="42" s="1"/>
  <c r="A12" i="42" s="1"/>
  <c r="A13" i="42" s="1"/>
  <c r="A14" i="42" s="1"/>
  <c r="A15" i="42" s="1"/>
  <c r="A16" i="42" s="1"/>
  <c r="L15" i="59"/>
  <c r="L14" i="59"/>
  <c r="L33" i="58"/>
  <c r="J33" i="58"/>
  <c r="I15" i="37" l="1"/>
  <c r="I16" i="37" s="1"/>
  <c r="I17" i="37" s="1"/>
  <c r="H8" i="63"/>
  <c r="L14" i="67"/>
  <c r="L23" i="68"/>
  <c r="L20" i="67"/>
  <c r="L26" i="63"/>
  <c r="L19" i="63"/>
  <c r="L31" i="68"/>
  <c r="L31" i="67"/>
  <c r="M31" i="67" s="1"/>
  <c r="M34" i="67" s="1"/>
  <c r="L14" i="63"/>
  <c r="L21" i="67"/>
  <c r="L22" i="68"/>
  <c r="L19" i="67"/>
  <c r="L36" i="68"/>
  <c r="M36" i="68" s="1"/>
  <c r="M39" i="68" s="1"/>
  <c r="H9" i="67"/>
  <c r="L18" i="67"/>
  <c r="L15" i="68"/>
  <c r="M12" i="63"/>
  <c r="M25" i="63" s="1"/>
  <c r="H8" i="68"/>
  <c r="L21" i="63"/>
  <c r="M12" i="68"/>
  <c r="M30" i="68" s="1"/>
  <c r="L16" i="68"/>
  <c r="L20" i="63"/>
  <c r="L26" i="67"/>
  <c r="L31" i="63"/>
  <c r="M31" i="63" s="1"/>
  <c r="M34" i="63" s="1"/>
  <c r="M12" i="67"/>
  <c r="M25" i="67" s="1"/>
  <c r="L24" i="68"/>
  <c r="L25" i="68"/>
  <c r="M33" i="58"/>
  <c r="L31" i="59"/>
  <c r="L27" i="59"/>
  <c r="L26" i="59"/>
  <c r="J26" i="59"/>
  <c r="M7" i="59"/>
  <c r="J14" i="59" s="1"/>
  <c r="J15" i="59" s="1"/>
  <c r="J27" i="59" l="1"/>
  <c r="M27" i="59" s="1"/>
  <c r="M26" i="59"/>
  <c r="M28" i="59" l="1"/>
  <c r="C12" i="4"/>
  <c r="L37" i="58"/>
  <c r="M14" i="59" l="1"/>
  <c r="M15" i="59"/>
  <c r="L32" i="58"/>
  <c r="J32" i="58"/>
  <c r="M7" i="58"/>
  <c r="M23" i="59" l="1"/>
  <c r="M32" i="58"/>
  <c r="J31" i="58"/>
  <c r="K25" i="37" l="1"/>
  <c r="M9" i="67" l="1"/>
  <c r="I16" i="67" s="1"/>
  <c r="J21" i="67" s="1"/>
  <c r="K24" i="37" l="1"/>
  <c r="W24" i="37" s="1"/>
  <c r="X24" i="37" s="1"/>
  <c r="X26" i="37" s="1"/>
  <c r="X28" i="37" s="1"/>
  <c r="X29" i="37" s="1"/>
  <c r="I25" i="37"/>
  <c r="L25" i="37" s="1"/>
  <c r="L24" i="37" l="1"/>
  <c r="M11" i="59" l="1"/>
  <c r="H8" i="59"/>
  <c r="L26" i="58"/>
  <c r="M12" i="58"/>
  <c r="L31" i="58"/>
  <c r="M31" i="58" s="1"/>
  <c r="M34" i="58" s="1"/>
  <c r="L14" i="58"/>
  <c r="H8" i="37"/>
  <c r="L20" i="58"/>
  <c r="H8" i="58"/>
  <c r="L18" i="58"/>
  <c r="L21" i="58"/>
  <c r="L19" i="58"/>
  <c r="L15" i="37"/>
  <c r="L17" i="37"/>
  <c r="L16" i="37"/>
  <c r="M29" i="59" l="1"/>
  <c r="E19" i="4" s="1"/>
  <c r="M25" i="58"/>
  <c r="L22" i="37"/>
  <c r="L26" i="37" s="1"/>
  <c r="E18" i="4" l="1"/>
  <c r="L31" i="37"/>
  <c r="M31" i="37" s="1"/>
  <c r="J31" i="59"/>
  <c r="M31" i="59" s="1"/>
  <c r="M32" i="59" s="1"/>
  <c r="G19" i="4" s="1"/>
  <c r="L28" i="37"/>
  <c r="L29" i="37" s="1"/>
  <c r="G18" i="4" l="1"/>
  <c r="L32" i="37"/>
  <c r="M32" i="37" s="1"/>
  <c r="M8" i="68"/>
  <c r="J16" i="68" s="1"/>
  <c r="M16" i="68" s="1"/>
  <c r="M9" i="68"/>
  <c r="J15" i="68" s="1"/>
  <c r="M15" i="68" s="1"/>
  <c r="J14" i="67"/>
  <c r="M14" i="67" s="1"/>
  <c r="M8" i="58"/>
  <c r="J26" i="58" s="1"/>
  <c r="M26" i="58" s="1"/>
  <c r="M27" i="58" s="1"/>
  <c r="M8" i="63"/>
  <c r="J14" i="63" s="1"/>
  <c r="M14" i="63" s="1"/>
  <c r="M17" i="68" l="1"/>
  <c r="J26" i="67"/>
  <c r="M26" i="67" s="1"/>
  <c r="M27" i="67" s="1"/>
  <c r="I16" i="63"/>
  <c r="J17" i="63" s="1"/>
  <c r="J26" i="63"/>
  <c r="M26" i="63" s="1"/>
  <c r="M27" i="63" s="1"/>
  <c r="I16" i="58"/>
  <c r="J14" i="58"/>
  <c r="M14" i="58" s="1"/>
  <c r="I20" i="68"/>
  <c r="J31" i="68"/>
  <c r="M31" i="68" s="1"/>
  <c r="M32" i="68" s="1"/>
  <c r="M21" i="67" l="1"/>
  <c r="J20" i="67"/>
  <c r="M20" i="67" s="1"/>
  <c r="J20" i="63"/>
  <c r="M20" i="63" s="1"/>
  <c r="J17" i="67"/>
  <c r="J21" i="63"/>
  <c r="M21" i="63" s="1"/>
  <c r="J20" i="58"/>
  <c r="M20" i="58" s="1"/>
  <c r="J21" i="58"/>
  <c r="M21" i="58" s="1"/>
  <c r="J17" i="58"/>
  <c r="J26" i="68"/>
  <c r="M26" i="68" s="1"/>
  <c r="J25" i="68"/>
  <c r="M25" i="68" s="1"/>
  <c r="J24" i="68"/>
  <c r="M24" i="68" s="1"/>
  <c r="J21" i="68"/>
  <c r="J18" i="67" l="1"/>
  <c r="J19" i="67" s="1"/>
  <c r="M19" i="67" s="1"/>
  <c r="J18" i="63"/>
  <c r="J19" i="63" s="1"/>
  <c r="M19" i="63" s="1"/>
  <c r="J18" i="58"/>
  <c r="J22" i="68"/>
  <c r="M18" i="67" l="1"/>
  <c r="M22" i="67" s="1"/>
  <c r="M28" i="67" s="1"/>
  <c r="M35" i="67" s="1"/>
  <c r="M18" i="63"/>
  <c r="M22" i="63" s="1"/>
  <c r="M28" i="63" s="1"/>
  <c r="M35" i="63" s="1"/>
  <c r="E21" i="4" s="1"/>
  <c r="J22" i="63"/>
  <c r="J22" i="67"/>
  <c r="M18" i="58"/>
  <c r="M22" i="68"/>
  <c r="J19" i="58"/>
  <c r="M19" i="58" s="1"/>
  <c r="J23" i="68"/>
  <c r="M23" i="68" s="1"/>
  <c r="J37" i="67" l="1"/>
  <c r="M37" i="67" s="1"/>
  <c r="M38" i="67" s="1"/>
  <c r="G22" i="4" s="1"/>
  <c r="E22" i="4"/>
  <c r="M27" i="68"/>
  <c r="M33" i="68" s="1"/>
  <c r="M40" i="68" s="1"/>
  <c r="M43" i="68" s="1"/>
  <c r="J37" i="63"/>
  <c r="M37" i="63" s="1"/>
  <c r="M38" i="63" s="1"/>
  <c r="G21" i="4" s="1"/>
  <c r="M22" i="58"/>
  <c r="M28" i="58" s="1"/>
  <c r="M35" i="58" s="1"/>
  <c r="E20" i="4" s="1"/>
  <c r="J22" i="58"/>
  <c r="J27" i="68"/>
  <c r="J42" i="68" l="1"/>
  <c r="M42" i="68" s="1"/>
  <c r="J37" i="58"/>
  <c r="M37" i="58" s="1"/>
  <c r="M38" i="58" s="1"/>
  <c r="G20" i="4" s="1"/>
</calcChain>
</file>

<file path=xl/sharedStrings.xml><?xml version="1.0" encoding="utf-8"?>
<sst xmlns="http://schemas.openxmlformats.org/spreadsheetml/2006/main" count="555" uniqueCount="176">
  <si>
    <t xml:space="preserve">       Flat Charge:</t>
  </si>
  <si>
    <t xml:space="preserve">       Energy Charges:</t>
  </si>
  <si>
    <t>Tax Rate</t>
  </si>
  <si>
    <t>Usage kWh</t>
  </si>
  <si>
    <t>ID</t>
  </si>
  <si>
    <t>Desc</t>
  </si>
  <si>
    <t>Residential</t>
  </si>
  <si>
    <t>Base $</t>
  </si>
  <si>
    <t>GBD $</t>
  </si>
  <si>
    <t>TBD $</t>
  </si>
  <si>
    <t>RATE</t>
  </si>
  <si>
    <t>KWH USAGE</t>
  </si>
  <si>
    <t>CUSTOMER</t>
  </si>
  <si>
    <t>(1)</t>
  </si>
  <si>
    <t>BASE CHARGE</t>
  </si>
  <si>
    <t>(2)</t>
  </si>
  <si>
    <t>ENERGY CHARGES</t>
  </si>
  <si>
    <t>A.</t>
  </si>
  <si>
    <t>kWh     x</t>
  </si>
  <si>
    <t>B.</t>
  </si>
  <si>
    <t>SUBTOTAL ENERGY CHARGES</t>
  </si>
  <si>
    <t>(3)</t>
  </si>
  <si>
    <t>(4)</t>
  </si>
  <si>
    <t>@</t>
  </si>
  <si>
    <t>TOTAL DUE</t>
  </si>
  <si>
    <t>&lt;&lt;&lt; Go Back to Input Sheet</t>
  </si>
  <si>
    <t>Tax_P</t>
  </si>
  <si>
    <t>OVER 1,000 KWH</t>
  </si>
  <si>
    <t>Min Dmd $</t>
  </si>
  <si>
    <t>PCA</t>
  </si>
  <si>
    <t>kVAR $</t>
  </si>
  <si>
    <t>Customer</t>
  </si>
  <si>
    <t>SALES TAX</t>
  </si>
  <si>
    <t>&gt;1K_W</t>
  </si>
  <si>
    <t>All_S</t>
  </si>
  <si>
    <t>All_W</t>
  </si>
  <si>
    <t>N7K</t>
  </si>
  <si>
    <t>HUD</t>
  </si>
  <si>
    <t>C.</t>
  </si>
  <si>
    <t>(5)</t>
  </si>
  <si>
    <t>POWER COST ADJUSTMENT</t>
  </si>
  <si>
    <t>KVAR</t>
  </si>
  <si>
    <t>Billed kW</t>
  </si>
  <si>
    <t>N200H</t>
  </si>
  <si>
    <t>&gt;600H</t>
  </si>
  <si>
    <t>ENVIRONMENTAL COMPLIANCE COST RECOVERY</t>
  </si>
  <si>
    <t>ECCR</t>
  </si>
  <si>
    <t>BILLED KW</t>
  </si>
  <si>
    <t>kW      x</t>
  </si>
  <si>
    <t>kW     x</t>
  </si>
  <si>
    <t>FIRST 200 HUD</t>
  </si>
  <si>
    <t>NEXT 200 HUD</t>
  </si>
  <si>
    <t>(6)</t>
  </si>
  <si>
    <t>SUMMER (MAY - OCTOBER)</t>
  </si>
  <si>
    <t>WINTER (NOVEMBER - APRIL)</t>
  </si>
  <si>
    <t>ENVIRONMENTAL COMPLAINCE COST RECOVERY</t>
  </si>
  <si>
    <t>BILLING DEMAND CHARGE</t>
  </si>
  <si>
    <t>METER KW</t>
  </si>
  <si>
    <t>SUBTOTAL OTHER CHARGES</t>
  </si>
  <si>
    <t>(4) MINIMUM MONTHLY BILL</t>
  </si>
  <si>
    <t>OTHER CHARGES</t>
  </si>
  <si>
    <t>MAXIMUM OF (1+2+3) vs. (4)</t>
  </si>
  <si>
    <t>MINIMUM BILLING DEMAND CHARGE</t>
  </si>
  <si>
    <t>kWh</t>
  </si>
  <si>
    <t>SUBTOTAL: ENERGY CHARGES</t>
  </si>
  <si>
    <t>SUBTOTAL: MIMINUM MONTHLY BILL</t>
  </si>
  <si>
    <t>SUBTOTAL: OTHER CHARGES</t>
  </si>
  <si>
    <t>SUBTOTAL: ALL CHARGES</t>
  </si>
  <si>
    <t>CONTACT</t>
  </si>
  <si>
    <t>INPUT</t>
  </si>
  <si>
    <t>RATE CALC</t>
  </si>
  <si>
    <t>Usage Month</t>
  </si>
  <si>
    <t>SUMMARY</t>
  </si>
  <si>
    <t>Electric Cities of Georgia</t>
  </si>
  <si>
    <t>Usage Year</t>
  </si>
  <si>
    <t>WASHINGTON</t>
  </si>
  <si>
    <t>CITY OF WASHINGTON</t>
  </si>
  <si>
    <t>RESIDENTIAL</t>
  </si>
  <si>
    <t>Next 500 kWh</t>
  </si>
  <si>
    <t>Over 1000 kWh</t>
  </si>
  <si>
    <t>First 1500 kWh</t>
  </si>
  <si>
    <t>Over 10000 kWh</t>
  </si>
  <si>
    <t>First 10000 kWh</t>
  </si>
  <si>
    <t>COMMERCIAL DEMAND</t>
  </si>
  <si>
    <t>All kWh</t>
  </si>
  <si>
    <t>INDUSTRIAL</t>
  </si>
  <si>
    <t>LARGE INDUSTRIAL</t>
  </si>
  <si>
    <t>F500_W</t>
  </si>
  <si>
    <t>N500_W</t>
  </si>
  <si>
    <t>F1.5K</t>
  </si>
  <si>
    <t>&gt;10K</t>
  </si>
  <si>
    <t>F10K</t>
  </si>
  <si>
    <t>Washington</t>
  </si>
  <si>
    <t>Phone: 706.678.3277</t>
  </si>
  <si>
    <t>Web: washingtonwilkes.org</t>
  </si>
  <si>
    <t>102 E. Liberty St • Washington, GA 30673</t>
  </si>
  <si>
    <t>Commercial Non-Demand</t>
  </si>
  <si>
    <t>FIRST 1,500 KWH</t>
  </si>
  <si>
    <t>NEXT 7,000 KWH</t>
  </si>
  <si>
    <t>OVER 10,000 KWH</t>
  </si>
  <si>
    <t>FIRST 500 KWH</t>
  </si>
  <si>
    <t>NEXT 500 KWH</t>
  </si>
  <si>
    <t>Commercial Demand</t>
  </si>
  <si>
    <t>&gt;400H</t>
  </si>
  <si>
    <t xml:space="preserve">  FIRST 10,000 KWH</t>
  </si>
  <si>
    <t xml:space="preserve">  OVER 10,000 KWH</t>
  </si>
  <si>
    <t>OVER 400 HUD</t>
  </si>
  <si>
    <t>&gt;10K_</t>
  </si>
  <si>
    <t>Commercial Demand All Electric</t>
  </si>
  <si>
    <t>School Demand</t>
  </si>
  <si>
    <t>School Demand All Electric</t>
  </si>
  <si>
    <t>School Non-Demand</t>
  </si>
  <si>
    <t>Industrial</t>
  </si>
  <si>
    <t>Large Industrial</t>
  </si>
  <si>
    <t>GENERATION DEMAND</t>
  </si>
  <si>
    <t>TRANSMISSION DEMAND</t>
  </si>
  <si>
    <t>SUBTOTAL: DEMAND CHARGES</t>
  </si>
  <si>
    <t>School Demand TEMP</t>
  </si>
  <si>
    <t>School Demand All Electric TEMP</t>
  </si>
  <si>
    <t>Commercial Demand TEMP</t>
  </si>
  <si>
    <t>Commercial Non-Demand TEMP</t>
  </si>
  <si>
    <t>F200K</t>
  </si>
  <si>
    <t>&gt;200K</t>
  </si>
  <si>
    <t xml:space="preserve">  FIRST 200,000 KWH</t>
  </si>
  <si>
    <t xml:space="preserve">  OVER 200,000 KWH</t>
  </si>
  <si>
    <t>Rate</t>
  </si>
  <si>
    <t>Pre-tax</t>
  </si>
  <si>
    <t>Post-Tax</t>
  </si>
  <si>
    <t>Notes</t>
  </si>
  <si>
    <t>Commercial Demand All Elec</t>
  </si>
  <si>
    <t>F500_A</t>
  </si>
  <si>
    <t>N500_A</t>
  </si>
  <si>
    <t>&gt;1K_A</t>
  </si>
  <si>
    <t>&gt;1.5K</t>
  </si>
  <si>
    <t>Effective: 01.01.2023</t>
  </si>
  <si>
    <t>COMM ND</t>
  </si>
  <si>
    <t>CITY</t>
  </si>
  <si>
    <t>COMM DMD ALL ELEC</t>
  </si>
  <si>
    <t>CLASS</t>
  </si>
  <si>
    <t>Base</t>
  </si>
  <si>
    <t xml:space="preserve">  Energy</t>
  </si>
  <si>
    <t>First 500 kWh</t>
  </si>
  <si>
    <t xml:space="preserve">COMMERCIAL NON-DEMAND </t>
  </si>
  <si>
    <t>Over 1500 kWh</t>
  </si>
  <si>
    <t xml:space="preserve">CITY </t>
  </si>
  <si>
    <t xml:space="preserve">Energy </t>
  </si>
  <si>
    <t>Demand</t>
  </si>
  <si>
    <t>First 200 HUD</t>
  </si>
  <si>
    <t>200-400 HUD</t>
  </si>
  <si>
    <t>&gt;400 HUD</t>
  </si>
  <si>
    <t>COMMERCIAL DEMAND ALL ELECTRIC</t>
  </si>
  <si>
    <t>First 200,000 kWh</t>
  </si>
  <si>
    <t>Over 200,000 kWh</t>
  </si>
  <si>
    <t>LG INDUSTRIAL</t>
  </si>
  <si>
    <t>Demand Gen Bill KW</t>
  </si>
  <si>
    <t>Demand Trans Pk KW</t>
  </si>
  <si>
    <t>RATES</t>
  </si>
  <si>
    <t xml:space="preserve"> </t>
  </si>
  <si>
    <t>Customer Name</t>
  </si>
  <si>
    <t>Sarah Leonard</t>
  </si>
  <si>
    <r>
      <rPr>
        <i/>
        <sz val="8"/>
        <rFont val="Trebuchet MS"/>
        <family val="2"/>
      </rPr>
      <t>e</t>
    </r>
    <r>
      <rPr>
        <i/>
        <sz val="8"/>
        <color theme="1" tint="0.499984740745262"/>
        <rFont val="Trebuchet MS"/>
        <family val="2"/>
      </rPr>
      <t xml:space="preserve"> </t>
    </r>
    <r>
      <rPr>
        <i/>
        <sz val="8"/>
        <color rgb="FF0070C0"/>
        <rFont val="Trebuchet MS"/>
        <family val="2"/>
      </rPr>
      <t>sleonard@ecoga.org</t>
    </r>
  </si>
  <si>
    <t>o 770.563.0304</t>
  </si>
  <si>
    <t>ECCR (not applicable)</t>
  </si>
  <si>
    <t>* Note: Industrial PPAC is hard-coded on sheet.</t>
  </si>
  <si>
    <t>PPAC (RES/COM)</t>
  </si>
  <si>
    <t>OVER 1,500 KWH</t>
  </si>
  <si>
    <t>Web: cityofwashingtonga.gov</t>
  </si>
  <si>
    <t xml:space="preserve">        x</t>
  </si>
  <si>
    <t>POWER COST ADJUSTMENT (PPAC)</t>
  </si>
  <si>
    <t>2023 RATES</t>
  </si>
  <si>
    <t>2022 RATES</t>
  </si>
  <si>
    <t>PPAC</t>
  </si>
  <si>
    <t>2019-2022</t>
  </si>
  <si>
    <t>BILL SAVINGS (BEFORE TAX) FROM RATE DECREASE</t>
  </si>
  <si>
    <t>BILL SAVINGS (AFTER TAX) FROM RATE DECREASE</t>
  </si>
  <si>
    <t>SUBTOTAL (1)+(2)+(3)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</si>
</sst>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7" formatCode="&quot;$&quot;#,##0.00_);\(&quot;$&quot;#,##0.00\)"/>
    <numFmt numFmtId="8" formatCode="&quot;$&quot;#,##0.00_);[Red]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mm\ d\,\ yyyy"/>
    <numFmt numFmtId="165" formatCode="0.00000"/>
    <numFmt numFmtId="166" formatCode="&quot;$&quot;#,##0.000_);[Red]\(&quot;$&quot;#,##0.000\)"/>
    <numFmt numFmtId="167" formatCode="&quot;$&quot;#,##0.0000_);[Red]\(&quot;$&quot;#,##0.0000\)"/>
    <numFmt numFmtId="168" formatCode="&quot;$&quot;#,##0.00000_);[Red]\(&quot;$&quot;#,##0.00000\)"/>
    <numFmt numFmtId="169" formatCode="_(&quot;$&quot;* #,##0.0000_);_(&quot;$&quot;* \(#,##0.0000\);_(&quot;$&quot;* &quot;-&quot;??_);_(@_)"/>
    <numFmt numFmtId="170" formatCode="_(* #,##0_);_(* \(#,##0\);_(* &quot;-&quot;??_);_(@_)"/>
    <numFmt numFmtId="171" formatCode="#,##0.0000_);\(#,##0.0000\)"/>
    <numFmt numFmtId="172" formatCode="#,##0.00000_);[Red]\(#,##0.00000\)"/>
    <numFmt numFmtId="173" formatCode="#,##0.000000_);[Red]\(#,##0.000000\)"/>
    <numFmt numFmtId="174" formatCode="#,##0.00000_);\(#,##0.00000\)"/>
    <numFmt numFmtId="175" formatCode="&quot;$&quot;#,##0.00"/>
  </numFmts>
  <fonts count="68" x14ac:knownFonts="1">
    <font>
      <sz val="8"/>
      <color rgb="FF000000"/>
      <name val="Tahoma"/>
      <family val="2"/>
    </font>
    <font>
      <sz val="10"/>
      <name val="Arial"/>
      <family val="2"/>
    </font>
    <font>
      <sz val="10"/>
      <name val="Tahoma"/>
      <family val="2"/>
    </font>
    <font>
      <b/>
      <sz val="10"/>
      <name val="Tahoma"/>
      <family val="2"/>
    </font>
    <font>
      <sz val="8"/>
      <name val="Tahoma"/>
      <family val="2"/>
    </font>
    <font>
      <b/>
      <sz val="9"/>
      <color indexed="12"/>
      <name val="Arial"/>
      <family val="2"/>
    </font>
    <font>
      <b/>
      <sz val="10"/>
      <color indexed="42"/>
      <name val="Tahoma"/>
      <family val="2"/>
    </font>
    <font>
      <b/>
      <sz val="8"/>
      <name val="Tahoma"/>
      <family val="2"/>
    </font>
    <font>
      <sz val="11"/>
      <name val="Century Gothic"/>
      <family val="2"/>
    </font>
    <font>
      <b/>
      <sz val="11"/>
      <name val="Century Gothic"/>
      <family val="2"/>
    </font>
    <font>
      <b/>
      <sz val="8"/>
      <color indexed="42"/>
      <name val="Tahoma"/>
      <family val="2"/>
    </font>
    <font>
      <b/>
      <i/>
      <sz val="8"/>
      <name val="Trebuchet MS"/>
      <family val="2"/>
    </font>
    <font>
      <b/>
      <sz val="8"/>
      <name val="Consolas"/>
      <family val="3"/>
    </font>
    <font>
      <b/>
      <i/>
      <sz val="8"/>
      <color theme="1" tint="0.34998626667073579"/>
      <name val="Trebuchet MS"/>
      <family val="2"/>
    </font>
    <font>
      <b/>
      <i/>
      <sz val="8"/>
      <color theme="0" tint="-0.499984740745262"/>
      <name val="Trebuchet MS"/>
      <family val="2"/>
    </font>
    <font>
      <sz val="8"/>
      <color rgb="FF000000"/>
      <name val="Consolas"/>
      <family val="3"/>
    </font>
    <font>
      <sz val="10"/>
      <name val="Consolas"/>
      <family val="3"/>
    </font>
    <font>
      <sz val="8"/>
      <name val="Consolas"/>
      <family val="3"/>
    </font>
    <font>
      <sz val="8"/>
      <color theme="0" tint="-0.499984740745262"/>
      <name val="Consolas"/>
      <family val="3"/>
    </font>
    <font>
      <sz val="10"/>
      <color rgb="FF000000"/>
      <name val="Consolas"/>
      <family val="3"/>
    </font>
    <font>
      <sz val="10"/>
      <color rgb="FF000000"/>
      <name val="Calibri"/>
      <family val="2"/>
      <scheme val="minor"/>
    </font>
    <font>
      <b/>
      <sz val="10"/>
      <name val="Consolas"/>
      <family val="3"/>
    </font>
    <font>
      <i/>
      <sz val="10"/>
      <name val="Consolas"/>
      <family val="3"/>
    </font>
    <font>
      <sz val="10"/>
      <color theme="1" tint="0.34998626667073579"/>
      <name val="Consolas"/>
      <family val="3"/>
    </font>
    <font>
      <i/>
      <sz val="10"/>
      <color theme="1" tint="0.34998626667073579"/>
      <name val="Consolas"/>
      <family val="3"/>
    </font>
    <font>
      <b/>
      <i/>
      <sz val="8"/>
      <color rgb="FF0070C0"/>
      <name val="Trebuchet MS"/>
      <family val="2"/>
    </font>
    <font>
      <b/>
      <sz val="10"/>
      <name val="Arial Black"/>
      <family val="2"/>
    </font>
    <font>
      <b/>
      <sz val="18"/>
      <color rgb="FF0070C0"/>
      <name val="Times New Roman"/>
      <family val="1"/>
    </font>
    <font>
      <sz val="10"/>
      <color rgb="FF0070C0"/>
      <name val="Consolas"/>
      <family val="3"/>
    </font>
    <font>
      <sz val="10"/>
      <color rgb="FF0070C0"/>
      <name val="Calibri"/>
      <family val="2"/>
      <scheme val="minor"/>
    </font>
    <font>
      <sz val="8"/>
      <name val="Arial Black"/>
      <family val="2"/>
    </font>
    <font>
      <b/>
      <i/>
      <sz val="8"/>
      <color theme="0"/>
      <name val="Trebuchet MS"/>
      <family val="2"/>
    </font>
    <font>
      <b/>
      <sz val="8"/>
      <color theme="0"/>
      <name val="Consolas"/>
      <family val="3"/>
    </font>
    <font>
      <i/>
      <sz val="8"/>
      <name val="Trebuchet MS"/>
      <family val="2"/>
    </font>
    <font>
      <i/>
      <sz val="8"/>
      <color theme="1" tint="0.499984740745262"/>
      <name val="Trebuchet MS"/>
      <family val="2"/>
    </font>
    <font>
      <i/>
      <sz val="8"/>
      <color rgb="FF0070C0"/>
      <name val="Trebuchet MS"/>
      <family val="2"/>
    </font>
    <font>
      <i/>
      <sz val="8"/>
      <color theme="1" tint="0.34998626667073579"/>
      <name val="Trebuchet MS"/>
      <family val="2"/>
    </font>
    <font>
      <sz val="8"/>
      <name val="Trebuchet MS"/>
      <family val="2"/>
    </font>
    <font>
      <i/>
      <sz val="8"/>
      <name val="Consolas"/>
      <family val="3"/>
    </font>
    <font>
      <sz val="8"/>
      <color theme="1"/>
      <name val="Trebuchet MS"/>
      <family val="2"/>
    </font>
    <font>
      <sz val="10"/>
      <color theme="1"/>
      <name val="Calibri"/>
      <family val="2"/>
    </font>
    <font>
      <sz val="10"/>
      <color theme="1"/>
      <name val="Calibri"/>
      <family val="2"/>
      <scheme val="minor"/>
    </font>
    <font>
      <sz val="10"/>
      <color rgb="FF0070C0"/>
      <name val="Arial Black"/>
      <family val="2"/>
    </font>
    <font>
      <sz val="8"/>
      <color theme="1"/>
      <name val="Consolas"/>
      <family val="3"/>
    </font>
    <font>
      <sz val="1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0070C0"/>
      <name val="Arial Black"/>
      <family val="2"/>
    </font>
    <font>
      <sz val="8"/>
      <color theme="0"/>
      <name val="Arial Black"/>
      <family val="2"/>
    </font>
    <font>
      <b/>
      <sz val="10"/>
      <name val="Calibri"/>
      <family val="2"/>
    </font>
    <font>
      <b/>
      <sz val="11"/>
      <color rgb="FFC00000"/>
      <name val="Calibri"/>
      <family val="2"/>
    </font>
    <font>
      <sz val="11"/>
      <color rgb="FFC00000"/>
      <name val="Calibri"/>
      <family val="2"/>
    </font>
    <font>
      <sz val="11"/>
      <color rgb="FFC00000"/>
      <name val="Calibri"/>
      <family val="2"/>
      <scheme val="minor"/>
    </font>
    <font>
      <sz val="11"/>
      <color theme="1"/>
      <name val="Calibri"/>
      <family val="2"/>
    </font>
    <font>
      <i/>
      <sz val="11"/>
      <name val="Calibri"/>
      <family val="2"/>
    </font>
    <font>
      <sz val="11"/>
      <name val="Calibri"/>
      <family val="2"/>
    </font>
    <font>
      <b/>
      <sz val="10"/>
      <color rgb="FFC00000"/>
      <name val="Calibri"/>
      <family val="2"/>
    </font>
    <font>
      <sz val="11"/>
      <color theme="0"/>
      <name val="Arial Black"/>
      <family val="2"/>
    </font>
    <font>
      <sz val="10"/>
      <color theme="0"/>
      <name val="Arial Black"/>
      <family val="2"/>
    </font>
    <font>
      <b/>
      <sz val="10"/>
      <name val="Calibri"/>
      <family val="2"/>
      <scheme val="minor"/>
    </font>
    <font>
      <i/>
      <sz val="11"/>
      <color theme="1"/>
      <name val="Calibri"/>
      <family val="2"/>
    </font>
    <font>
      <sz val="10"/>
      <color rgb="FFC00000"/>
      <name val="Calibri"/>
      <family val="2"/>
    </font>
    <font>
      <sz val="10"/>
      <color theme="0"/>
      <name val="Consolas"/>
      <family val="3"/>
    </font>
    <font>
      <b/>
      <sz val="10"/>
      <color rgb="FFC00000"/>
      <name val="Consolas"/>
      <family val="3"/>
    </font>
    <font>
      <b/>
      <sz val="10"/>
      <color theme="1" tint="0.34998626667073579"/>
      <name val="Consolas"/>
      <family val="3"/>
    </font>
    <font>
      <b/>
      <sz val="10"/>
      <color theme="1"/>
      <name val="Consolas"/>
      <family val="3"/>
    </font>
    <font>
      <b/>
      <sz val="10"/>
      <color rgb="FFC00000"/>
      <name val="Tahoma"/>
      <family val="2"/>
    </font>
    <font>
      <b/>
      <sz val="22"/>
      <name val="Consolas"/>
      <family val="3"/>
    </font>
    <font>
      <b/>
      <sz val="11"/>
      <color rgb="FFC00000"/>
      <name val="Tahoma"/>
      <family val="2"/>
    </font>
  </fonts>
  <fills count="1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44"/>
      </patternFill>
    </fill>
    <fill>
      <patternFill patternType="solid">
        <fgColor theme="0" tint="-4.9989318521683403E-2"/>
        <bgColor auto="1"/>
      </patternFill>
    </fill>
    <fill>
      <patternFill patternType="solid">
        <fgColor rgb="FFFFFF9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C0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</fills>
  <borders count="2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 style="double">
        <color auto="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7">
    <xf numFmtId="0" fontId="0" fillId="4" borderId="0">
      <alignment vertical="center"/>
    </xf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5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0" fontId="25" fillId="0" borderId="0" applyNumberFormat="0" applyFill="0" applyBorder="0" applyAlignment="0" applyProtection="0">
      <alignment vertical="center"/>
    </xf>
    <xf numFmtId="0" fontId="40" fillId="3" borderId="0">
      <alignment vertical="center"/>
    </xf>
  </cellStyleXfs>
  <cellXfs count="280">
    <xf numFmtId="0" fontId="0" fillId="4" borderId="0" xfId="0">
      <alignment vertical="center"/>
    </xf>
    <xf numFmtId="0" fontId="2" fillId="4" borderId="0" xfId="0" applyFont="1">
      <alignment vertical="center"/>
    </xf>
    <xf numFmtId="0" fontId="4" fillId="4" borderId="0" xfId="0" applyFont="1">
      <alignment vertical="center"/>
    </xf>
    <xf numFmtId="0" fontId="6" fillId="4" borderId="0" xfId="0" applyFont="1">
      <alignment vertical="center"/>
    </xf>
    <xf numFmtId="0" fontId="3" fillId="4" borderId="0" xfId="0" applyFont="1">
      <alignment vertical="center"/>
    </xf>
    <xf numFmtId="0" fontId="2" fillId="4" borderId="0" xfId="0" applyFont="1" applyAlignment="1">
      <alignment vertical="center" wrapText="1"/>
    </xf>
    <xf numFmtId="0" fontId="10" fillId="4" borderId="0" xfId="0" applyFont="1">
      <alignment vertical="center"/>
    </xf>
    <xf numFmtId="1" fontId="12" fillId="5" borderId="4" xfId="0" applyNumberFormat="1" applyFont="1" applyFill="1" applyBorder="1" applyAlignment="1">
      <alignment horizontal="center" vertical="center"/>
    </xf>
    <xf numFmtId="10" fontId="12" fillId="5" borderId="4" xfId="4" applyNumberFormat="1" applyFont="1" applyFill="1" applyBorder="1" applyAlignment="1">
      <alignment horizontal="center" vertical="center"/>
    </xf>
    <xf numFmtId="38" fontId="12" fillId="5" borderId="4" xfId="0" applyNumberFormat="1" applyFont="1" applyFill="1" applyBorder="1" applyAlignment="1">
      <alignment horizontal="center" vertical="center"/>
    </xf>
    <xf numFmtId="0" fontId="14" fillId="4" borderId="0" xfId="0" applyFont="1">
      <alignment vertical="center"/>
    </xf>
    <xf numFmtId="0" fontId="14" fillId="3" borderId="0" xfId="0" applyFont="1" applyFill="1">
      <alignment vertical="center"/>
    </xf>
    <xf numFmtId="0" fontId="0" fillId="4" borderId="0" xfId="0" applyAlignment="1">
      <alignment horizontal="center" vertical="center"/>
    </xf>
    <xf numFmtId="0" fontId="18" fillId="4" borderId="0" xfId="0" applyFont="1" applyAlignment="1">
      <alignment vertical="center" wrapText="1"/>
    </xf>
    <xf numFmtId="0" fontId="18" fillId="4" borderId="0" xfId="0" applyFont="1">
      <alignment vertical="center"/>
    </xf>
    <xf numFmtId="0" fontId="18" fillId="4" borderId="0" xfId="0" applyFont="1" applyAlignment="1">
      <alignment horizontal="right" vertical="center"/>
    </xf>
    <xf numFmtId="0" fontId="19" fillId="3" borderId="0" xfId="0" applyFont="1" applyFill="1">
      <alignment vertical="center"/>
    </xf>
    <xf numFmtId="0" fontId="20" fillId="3" borderId="0" xfId="0" applyFont="1" applyFill="1">
      <alignment vertical="center"/>
    </xf>
    <xf numFmtId="0" fontId="16" fillId="3" borderId="0" xfId="0" applyFont="1" applyFill="1">
      <alignment vertical="center"/>
    </xf>
    <xf numFmtId="0" fontId="16" fillId="2" borderId="0" xfId="0" applyFont="1" applyFill="1">
      <alignment vertical="center"/>
    </xf>
    <xf numFmtId="0" fontId="16" fillId="3" borderId="0" xfId="0" applyFont="1" applyFill="1" applyAlignment="1">
      <alignment horizontal="right" vertical="center"/>
    </xf>
    <xf numFmtId="37" fontId="16" fillId="2" borderId="0" xfId="1" applyNumberFormat="1" applyFont="1" applyFill="1" applyAlignment="1" applyProtection="1">
      <alignment vertical="center"/>
    </xf>
    <xf numFmtId="41" fontId="16" fillId="2" borderId="0" xfId="0" applyNumberFormat="1" applyFont="1" applyFill="1">
      <alignment vertical="center"/>
    </xf>
    <xf numFmtId="41" fontId="23" fillId="2" borderId="0" xfId="0" applyNumberFormat="1" applyFont="1" applyFill="1">
      <alignment vertical="center"/>
    </xf>
    <xf numFmtId="44" fontId="23" fillId="2" borderId="0" xfId="0" applyNumberFormat="1" applyFont="1" applyFill="1">
      <alignment vertical="center"/>
    </xf>
    <xf numFmtId="44" fontId="16" fillId="3" borderId="0" xfId="0" applyNumberFormat="1" applyFont="1" applyFill="1">
      <alignment vertical="center"/>
    </xf>
    <xf numFmtId="0" fontId="16" fillId="2" borderId="0" xfId="0" applyFont="1" applyFill="1" applyAlignment="1">
      <alignment horizontal="center" vertical="center"/>
    </xf>
    <xf numFmtId="0" fontId="16" fillId="2" borderId="0" xfId="1" applyNumberFormat="1" applyFont="1" applyFill="1" applyAlignment="1" applyProtection="1">
      <alignment vertical="center"/>
    </xf>
    <xf numFmtId="0" fontId="16" fillId="2" borderId="0" xfId="0" applyFont="1" applyFill="1" applyAlignment="1">
      <alignment horizontal="left" vertical="center"/>
    </xf>
    <xf numFmtId="0" fontId="16" fillId="2" borderId="0" xfId="0" quotePrefix="1" applyFont="1" applyFill="1">
      <alignment vertical="center"/>
    </xf>
    <xf numFmtId="0" fontId="18" fillId="4" borderId="0" xfId="0" applyFont="1" applyAlignment="1">
      <alignment horizontal="right" vertical="center" wrapText="1"/>
    </xf>
    <xf numFmtId="0" fontId="24" fillId="2" borderId="0" xfId="0" applyFont="1" applyFill="1">
      <alignment vertical="center"/>
    </xf>
    <xf numFmtId="0" fontId="23" fillId="2" borderId="0" xfId="0" applyFont="1" applyFill="1">
      <alignment vertical="center"/>
    </xf>
    <xf numFmtId="0" fontId="23" fillId="3" borderId="0" xfId="0" applyFont="1" applyFill="1">
      <alignment vertical="center"/>
    </xf>
    <xf numFmtId="44" fontId="23" fillId="3" borderId="0" xfId="0" applyNumberFormat="1" applyFont="1" applyFill="1">
      <alignment vertical="center"/>
    </xf>
    <xf numFmtId="0" fontId="16" fillId="3" borderId="1" xfId="0" applyFont="1" applyFill="1" applyBorder="1">
      <alignment vertical="center"/>
    </xf>
    <xf numFmtId="0" fontId="22" fillId="3" borderId="1" xfId="0" applyFont="1" applyFill="1" applyBorder="1">
      <alignment vertical="center"/>
    </xf>
    <xf numFmtId="41" fontId="16" fillId="3" borderId="0" xfId="0" applyNumberFormat="1" applyFont="1" applyFill="1">
      <alignment vertical="center"/>
    </xf>
    <xf numFmtId="0" fontId="16" fillId="2" borderId="6" xfId="0" quotePrefix="1" applyFont="1" applyFill="1" applyBorder="1">
      <alignment vertical="center"/>
    </xf>
    <xf numFmtId="1" fontId="16" fillId="2" borderId="0" xfId="0" applyNumberFormat="1" applyFont="1" applyFill="1">
      <alignment vertical="center"/>
    </xf>
    <xf numFmtId="1" fontId="21" fillId="2" borderId="0" xfId="0" applyNumberFormat="1" applyFont="1" applyFill="1">
      <alignment vertical="center"/>
    </xf>
    <xf numFmtId="164" fontId="21" fillId="2" borderId="0" xfId="0" applyNumberFormat="1" applyFont="1" applyFill="1">
      <alignment vertical="center"/>
    </xf>
    <xf numFmtId="165" fontId="16" fillId="3" borderId="1" xfId="0" applyNumberFormat="1" applyFont="1" applyFill="1" applyBorder="1">
      <alignment vertical="center"/>
    </xf>
    <xf numFmtId="0" fontId="16" fillId="2" borderId="6" xfId="0" applyFont="1" applyFill="1" applyBorder="1">
      <alignment vertical="center"/>
    </xf>
    <xf numFmtId="44" fontId="16" fillId="3" borderId="1" xfId="2" applyFont="1" applyFill="1" applyBorder="1" applyAlignment="1" applyProtection="1">
      <alignment vertical="center"/>
    </xf>
    <xf numFmtId="0" fontId="16" fillId="3" borderId="6" xfId="0" applyFont="1" applyFill="1" applyBorder="1">
      <alignment vertical="center"/>
    </xf>
    <xf numFmtId="0" fontId="19" fillId="3" borderId="0" xfId="0" applyFont="1" applyFill="1" applyAlignment="1">
      <alignment horizontal="center" vertical="center"/>
    </xf>
    <xf numFmtId="10" fontId="16" fillId="3" borderId="0" xfId="0" applyNumberFormat="1" applyFont="1" applyFill="1">
      <alignment vertical="center"/>
    </xf>
    <xf numFmtId="0" fontId="16" fillId="2" borderId="3" xfId="0" applyFont="1" applyFill="1" applyBorder="1">
      <alignment vertical="center"/>
    </xf>
    <xf numFmtId="0" fontId="16" fillId="3" borderId="3" xfId="0" applyFont="1" applyFill="1" applyBorder="1">
      <alignment vertical="center"/>
    </xf>
    <xf numFmtId="0" fontId="12" fillId="4" borderId="0" xfId="3" applyFont="1" applyFill="1" applyBorder="1" applyAlignment="1" applyProtection="1">
      <alignment vertical="center"/>
    </xf>
    <xf numFmtId="41" fontId="16" fillId="2" borderId="0" xfId="2" applyNumberFormat="1" applyFont="1" applyFill="1" applyBorder="1" applyAlignment="1" applyProtection="1">
      <alignment vertical="center"/>
    </xf>
    <xf numFmtId="41" fontId="16" fillId="2" borderId="6" xfId="2" applyNumberFormat="1" applyFont="1" applyFill="1" applyBorder="1" applyAlignment="1" applyProtection="1">
      <alignment vertical="center"/>
    </xf>
    <xf numFmtId="167" fontId="12" fillId="5" borderId="4" xfId="0" applyNumberFormat="1" applyFont="1" applyFill="1" applyBorder="1" applyAlignment="1">
      <alignment horizontal="center" vertical="center"/>
    </xf>
    <xf numFmtId="167" fontId="16" fillId="3" borderId="6" xfId="0" applyNumberFormat="1" applyFont="1" applyFill="1" applyBorder="1">
      <alignment vertical="center"/>
    </xf>
    <xf numFmtId="1" fontId="12" fillId="3" borderId="0" xfId="0" applyNumberFormat="1" applyFont="1" applyFill="1" applyAlignment="1">
      <alignment horizontal="center" vertical="center"/>
    </xf>
    <xf numFmtId="0" fontId="25" fillId="4" borderId="0" xfId="3" applyFill="1" applyBorder="1" applyAlignment="1" applyProtection="1">
      <alignment vertical="center"/>
    </xf>
    <xf numFmtId="0" fontId="7" fillId="2" borderId="9" xfId="0" applyFont="1" applyFill="1" applyBorder="1">
      <alignment vertical="center"/>
    </xf>
    <xf numFmtId="0" fontId="7" fillId="2" borderId="0" xfId="0" applyFont="1" applyFill="1">
      <alignment vertical="center"/>
    </xf>
    <xf numFmtId="0" fontId="4" fillId="2" borderId="10" xfId="0" applyFont="1" applyFill="1" applyBorder="1">
      <alignment vertical="center"/>
    </xf>
    <xf numFmtId="0" fontId="14" fillId="2" borderId="9" xfId="0" applyFont="1" applyFill="1" applyBorder="1">
      <alignment vertical="center"/>
    </xf>
    <xf numFmtId="0" fontId="14" fillId="2" borderId="0" xfId="0" applyFont="1" applyFill="1">
      <alignment vertical="center"/>
    </xf>
    <xf numFmtId="0" fontId="14" fillId="2" borderId="10" xfId="0" applyFont="1" applyFill="1" applyBorder="1">
      <alignment vertical="center"/>
    </xf>
    <xf numFmtId="0" fontId="4" fillId="2" borderId="0" xfId="0" applyFont="1" applyFill="1">
      <alignment vertical="center"/>
    </xf>
    <xf numFmtId="0" fontId="4" fillId="2" borderId="0" xfId="0" applyFont="1" applyFill="1" applyAlignment="1">
      <alignment horizontal="left" vertical="center"/>
    </xf>
    <xf numFmtId="0" fontId="11" fillId="2" borderId="0" xfId="0" applyFont="1" applyFill="1">
      <alignment vertical="center"/>
    </xf>
    <xf numFmtId="0" fontId="3" fillId="2" borderId="9" xfId="0" applyFont="1" applyFill="1" applyBorder="1">
      <alignment vertical="center"/>
    </xf>
    <xf numFmtId="0" fontId="3" fillId="2" borderId="0" xfId="0" applyFont="1" applyFill="1" applyAlignment="1">
      <alignment horizontal="right" vertical="center"/>
    </xf>
    <xf numFmtId="0" fontId="5" fillId="2" borderId="0" xfId="0" applyFont="1" applyFill="1" applyAlignment="1">
      <alignment horizontal="center" vertical="center"/>
    </xf>
    <xf numFmtId="0" fontId="3" fillId="2" borderId="0" xfId="0" applyFont="1" applyFill="1">
      <alignment vertical="center"/>
    </xf>
    <xf numFmtId="0" fontId="2" fillId="2" borderId="10" xfId="0" applyFont="1" applyFill="1" applyBorder="1">
      <alignment vertical="center"/>
    </xf>
    <xf numFmtId="0" fontId="13" fillId="2" borderId="0" xfId="0" applyFont="1" applyFill="1" applyAlignment="1">
      <alignment horizontal="center" vertical="center"/>
    </xf>
    <xf numFmtId="0" fontId="13" fillId="2" borderId="0" xfId="0" applyFont="1" applyFill="1">
      <alignment vertical="center"/>
    </xf>
    <xf numFmtId="0" fontId="25" fillId="2" borderId="0" xfId="3" applyFill="1" applyBorder="1" applyAlignment="1" applyProtection="1">
      <alignment vertical="center"/>
    </xf>
    <xf numFmtId="8" fontId="17" fillId="2" borderId="0" xfId="0" applyNumberFormat="1" applyFont="1" applyFill="1" applyAlignment="1">
      <alignment horizontal="center" vertical="center"/>
    </xf>
    <xf numFmtId="0" fontId="3" fillId="2" borderId="11" xfId="0" applyFont="1" applyFill="1" applyBorder="1">
      <alignment vertical="center"/>
    </xf>
    <xf numFmtId="0" fontId="3" fillId="2" borderId="2" xfId="0" applyFont="1" applyFill="1" applyBorder="1">
      <alignment vertical="center"/>
    </xf>
    <xf numFmtId="0" fontId="2" fillId="2" borderId="12" xfId="0" applyFont="1" applyFill="1" applyBorder="1">
      <alignment vertical="center"/>
    </xf>
    <xf numFmtId="10" fontId="12" fillId="3" borderId="0" xfId="4" applyNumberFormat="1" applyFont="1" applyFill="1" applyBorder="1" applyAlignment="1">
      <alignment horizontal="center" vertical="center"/>
    </xf>
    <xf numFmtId="40" fontId="12" fillId="3" borderId="0" xfId="0" applyNumberFormat="1" applyFont="1" applyFill="1" applyAlignment="1">
      <alignment horizontal="center" vertical="center"/>
    </xf>
    <xf numFmtId="0" fontId="7" fillId="3" borderId="0" xfId="0" applyFont="1" applyFill="1">
      <alignment vertical="center"/>
    </xf>
    <xf numFmtId="0" fontId="4" fillId="3" borderId="0" xfId="0" applyFont="1" applyFill="1">
      <alignment vertical="center"/>
    </xf>
    <xf numFmtId="0" fontId="7" fillId="3" borderId="9" xfId="0" applyFont="1" applyFill="1" applyBorder="1">
      <alignment vertical="center"/>
    </xf>
    <xf numFmtId="0" fontId="12" fillId="3" borderId="0" xfId="0" applyFont="1" applyFill="1">
      <alignment vertical="center"/>
    </xf>
    <xf numFmtId="0" fontId="4" fillId="3" borderId="10" xfId="0" applyFont="1" applyFill="1" applyBorder="1">
      <alignment vertical="center"/>
    </xf>
    <xf numFmtId="0" fontId="4" fillId="3" borderId="0" xfId="0" applyFont="1" applyFill="1" applyAlignment="1">
      <alignment horizontal="left" vertical="center"/>
    </xf>
    <xf numFmtId="8" fontId="16" fillId="3" borderId="0" xfId="0" applyNumberFormat="1" applyFont="1" applyFill="1">
      <alignment vertical="center"/>
    </xf>
    <xf numFmtId="0" fontId="2" fillId="3" borderId="0" xfId="0" applyFont="1" applyFill="1">
      <alignment vertical="center"/>
    </xf>
    <xf numFmtId="8" fontId="16" fillId="3" borderId="1" xfId="0" applyNumberFormat="1" applyFont="1" applyFill="1" applyBorder="1">
      <alignment vertical="center"/>
    </xf>
    <xf numFmtId="38" fontId="16" fillId="6" borderId="1" xfId="0" applyNumberFormat="1" applyFont="1" applyFill="1" applyBorder="1">
      <alignment vertical="center"/>
    </xf>
    <xf numFmtId="44" fontId="16" fillId="8" borderId="3" xfId="0" applyNumberFormat="1" applyFont="1" applyFill="1" applyBorder="1">
      <alignment vertical="center"/>
    </xf>
    <xf numFmtId="0" fontId="0" fillId="3" borderId="0" xfId="0" applyFill="1">
      <alignment vertical="center"/>
    </xf>
    <xf numFmtId="0" fontId="25" fillId="2" borderId="2" xfId="3" applyFill="1" applyBorder="1" applyAlignment="1" applyProtection="1">
      <alignment vertical="center"/>
    </xf>
    <xf numFmtId="169" fontId="16" fillId="3" borderId="0" xfId="2" applyNumberFormat="1" applyFont="1" applyFill="1" applyBorder="1" applyAlignment="1">
      <alignment vertical="center"/>
    </xf>
    <xf numFmtId="8" fontId="17" fillId="2" borderId="2" xfId="0" applyNumberFormat="1" applyFont="1" applyFill="1" applyBorder="1" applyAlignment="1">
      <alignment horizontal="center" vertical="center"/>
    </xf>
    <xf numFmtId="0" fontId="12" fillId="5" borderId="4" xfId="0" applyFont="1" applyFill="1" applyBorder="1">
      <alignment vertical="center"/>
    </xf>
    <xf numFmtId="168" fontId="23" fillId="3" borderId="0" xfId="0" applyNumberFormat="1" applyFont="1" applyFill="1">
      <alignment vertical="center"/>
    </xf>
    <xf numFmtId="168" fontId="23" fillId="2" borderId="0" xfId="0" applyNumberFormat="1" applyFont="1" applyFill="1">
      <alignment vertical="center"/>
    </xf>
    <xf numFmtId="0" fontId="16" fillId="2" borderId="13" xfId="0" applyFont="1" applyFill="1" applyBorder="1">
      <alignment vertical="center"/>
    </xf>
    <xf numFmtId="0" fontId="16" fillId="3" borderId="13" xfId="0" applyFont="1" applyFill="1" applyBorder="1">
      <alignment vertical="center"/>
    </xf>
    <xf numFmtId="38" fontId="12" fillId="3" borderId="0" xfId="0" applyNumberFormat="1" applyFont="1" applyFill="1" applyAlignment="1">
      <alignment horizontal="center" vertical="center"/>
    </xf>
    <xf numFmtId="0" fontId="16" fillId="2" borderId="13" xfId="0" quotePrefix="1" applyFont="1" applyFill="1" applyBorder="1">
      <alignment vertical="center"/>
    </xf>
    <xf numFmtId="169" fontId="16" fillId="3" borderId="13" xfId="2" applyNumberFormat="1" applyFont="1" applyFill="1" applyBorder="1" applyAlignment="1">
      <alignment vertical="center"/>
    </xf>
    <xf numFmtId="41" fontId="16" fillId="2" borderId="0" xfId="2" applyNumberFormat="1" applyFont="1" applyFill="1" applyBorder="1" applyAlignment="1" applyProtection="1">
      <alignment horizontal="right" vertical="center"/>
    </xf>
    <xf numFmtId="41" fontId="23" fillId="2" borderId="0" xfId="2" applyNumberFormat="1" applyFont="1" applyFill="1" applyBorder="1" applyAlignment="1" applyProtection="1">
      <alignment vertical="center"/>
    </xf>
    <xf numFmtId="37" fontId="16" fillId="3" borderId="0" xfId="1" applyNumberFormat="1" applyFont="1" applyFill="1" applyAlignment="1" applyProtection="1">
      <alignment vertical="center"/>
    </xf>
    <xf numFmtId="164" fontId="16" fillId="3" borderId="0" xfId="0" applyNumberFormat="1" applyFont="1" applyFill="1" applyAlignment="1">
      <alignment horizontal="right" vertical="center"/>
    </xf>
    <xf numFmtId="1" fontId="21" fillId="3" borderId="0" xfId="0" applyNumberFormat="1" applyFont="1" applyFill="1">
      <alignment vertical="center"/>
    </xf>
    <xf numFmtId="164" fontId="21" fillId="3" borderId="0" xfId="0" applyNumberFormat="1" applyFont="1" applyFill="1">
      <alignment vertical="center"/>
    </xf>
    <xf numFmtId="1" fontId="16" fillId="3" borderId="0" xfId="0" applyNumberFormat="1" applyFont="1" applyFill="1">
      <alignment vertical="center"/>
    </xf>
    <xf numFmtId="0" fontId="16" fillId="3" borderId="0" xfId="1" applyNumberFormat="1" applyFont="1" applyFill="1" applyAlignment="1" applyProtection="1">
      <alignment vertical="center"/>
    </xf>
    <xf numFmtId="0" fontId="16" fillId="3" borderId="0" xfId="0" quotePrefix="1" applyFont="1" applyFill="1">
      <alignment vertical="center"/>
    </xf>
    <xf numFmtId="41" fontId="16" fillId="3" borderId="0" xfId="2" applyNumberFormat="1" applyFont="1" applyFill="1" applyBorder="1" applyAlignment="1" applyProtection="1">
      <alignment vertical="center"/>
    </xf>
    <xf numFmtId="0" fontId="24" fillId="3" borderId="0" xfId="0" applyFont="1" applyFill="1">
      <alignment vertical="center"/>
    </xf>
    <xf numFmtId="41" fontId="23" fillId="3" borderId="0" xfId="2" applyNumberFormat="1" applyFont="1" applyFill="1" applyBorder="1" applyAlignment="1" applyProtection="1">
      <alignment vertical="center"/>
    </xf>
    <xf numFmtId="41" fontId="23" fillId="3" borderId="0" xfId="0" applyNumberFormat="1" applyFont="1" applyFill="1">
      <alignment vertical="center"/>
    </xf>
    <xf numFmtId="44" fontId="23" fillId="3" borderId="0" xfId="2" applyFont="1" applyFill="1" applyAlignment="1" applyProtection="1">
      <alignment vertical="center"/>
    </xf>
    <xf numFmtId="0" fontId="16" fillId="3" borderId="13" xfId="0" quotePrefix="1" applyFont="1" applyFill="1" applyBorder="1">
      <alignment vertical="center"/>
    </xf>
    <xf numFmtId="43" fontId="16" fillId="3" borderId="0" xfId="0" applyNumberFormat="1" applyFont="1" applyFill="1">
      <alignment vertical="center"/>
    </xf>
    <xf numFmtId="0" fontId="16" fillId="3" borderId="2" xfId="0" applyFont="1" applyFill="1" applyBorder="1">
      <alignment vertical="center"/>
    </xf>
    <xf numFmtId="167" fontId="23" fillId="3" borderId="0" xfId="0" applyNumberFormat="1" applyFont="1" applyFill="1">
      <alignment vertical="center"/>
    </xf>
    <xf numFmtId="0" fontId="23" fillId="3" borderId="2" xfId="0" applyFont="1" applyFill="1" applyBorder="1">
      <alignment vertical="center"/>
    </xf>
    <xf numFmtId="41" fontId="23" fillId="3" borderId="2" xfId="2" applyNumberFormat="1" applyFont="1" applyFill="1" applyBorder="1" applyAlignment="1" applyProtection="1">
      <alignment vertical="center"/>
    </xf>
    <xf numFmtId="44" fontId="23" fillId="3" borderId="2" xfId="0" applyNumberFormat="1" applyFont="1" applyFill="1" applyBorder="1">
      <alignment vertical="center"/>
    </xf>
    <xf numFmtId="0" fontId="24" fillId="3" borderId="2" xfId="0" applyFont="1" applyFill="1" applyBorder="1">
      <alignment vertical="center"/>
    </xf>
    <xf numFmtId="41" fontId="23" fillId="3" borderId="2" xfId="0" applyNumberFormat="1" applyFont="1" applyFill="1" applyBorder="1">
      <alignment vertical="center"/>
    </xf>
    <xf numFmtId="168" fontId="23" fillId="3" borderId="2" xfId="0" applyNumberFormat="1" applyFont="1" applyFill="1" applyBorder="1">
      <alignment vertical="center"/>
    </xf>
    <xf numFmtId="44" fontId="23" fillId="3" borderId="2" xfId="2" applyFont="1" applyFill="1" applyBorder="1" applyAlignment="1" applyProtection="1">
      <alignment vertical="center"/>
    </xf>
    <xf numFmtId="0" fontId="22" fillId="3" borderId="0" xfId="0" applyFont="1" applyFill="1">
      <alignment vertical="center"/>
    </xf>
    <xf numFmtId="0" fontId="16" fillId="3" borderId="14" xfId="0" applyFont="1" applyFill="1" applyBorder="1">
      <alignment vertical="center"/>
    </xf>
    <xf numFmtId="0" fontId="26" fillId="9" borderId="7" xfId="0" applyFont="1" applyFill="1" applyBorder="1" applyAlignment="1">
      <alignment horizontal="left" vertical="center"/>
    </xf>
    <xf numFmtId="0" fontId="26" fillId="9" borderId="1" xfId="0" applyFont="1" applyFill="1" applyBorder="1" applyAlignment="1">
      <alignment horizontal="left" vertical="center"/>
    </xf>
    <xf numFmtId="0" fontId="26" fillId="9" borderId="8" xfId="0" applyFont="1" applyFill="1" applyBorder="1" applyAlignment="1">
      <alignment horizontal="right" vertical="center"/>
    </xf>
    <xf numFmtId="44" fontId="16" fillId="3" borderId="13" xfId="0" applyNumberFormat="1" applyFont="1" applyFill="1" applyBorder="1">
      <alignment vertical="center"/>
    </xf>
    <xf numFmtId="0" fontId="16" fillId="2" borderId="1" xfId="0" applyFont="1" applyFill="1" applyBorder="1">
      <alignment vertical="center"/>
    </xf>
    <xf numFmtId="44" fontId="16" fillId="3" borderId="1" xfId="0" applyNumberFormat="1" applyFont="1" applyFill="1" applyBorder="1">
      <alignment vertical="center"/>
    </xf>
    <xf numFmtId="8" fontId="16" fillId="2" borderId="0" xfId="0" applyNumberFormat="1" applyFont="1" applyFill="1">
      <alignment vertical="center"/>
    </xf>
    <xf numFmtId="8" fontId="23" fillId="3" borderId="2" xfId="0" applyNumberFormat="1" applyFont="1" applyFill="1" applyBorder="1">
      <alignment vertical="center"/>
    </xf>
    <xf numFmtId="41" fontId="16" fillId="3" borderId="1" xfId="0" applyNumberFormat="1" applyFont="1" applyFill="1" applyBorder="1">
      <alignment vertical="center"/>
    </xf>
    <xf numFmtId="0" fontId="28" fillId="3" borderId="0" xfId="0" applyFont="1" applyFill="1">
      <alignment vertical="center"/>
    </xf>
    <xf numFmtId="0" fontId="29" fillId="3" borderId="0" xfId="0" applyFont="1" applyFill="1">
      <alignment vertical="center"/>
    </xf>
    <xf numFmtId="0" fontId="29" fillId="3" borderId="2" xfId="0" applyFont="1" applyFill="1" applyBorder="1">
      <alignment vertical="center"/>
    </xf>
    <xf numFmtId="0" fontId="29" fillId="3" borderId="1" xfId="0" applyFont="1" applyFill="1" applyBorder="1">
      <alignment vertical="center"/>
    </xf>
    <xf numFmtId="0" fontId="28" fillId="3" borderId="1" xfId="0" applyFont="1" applyFill="1" applyBorder="1">
      <alignment vertical="center"/>
    </xf>
    <xf numFmtId="0" fontId="9" fillId="7" borderId="9" xfId="0" applyFont="1" applyFill="1" applyBorder="1">
      <alignment vertical="center"/>
    </xf>
    <xf numFmtId="0" fontId="8" fillId="7" borderId="0" xfId="0" applyFont="1" applyFill="1">
      <alignment vertical="center"/>
    </xf>
    <xf numFmtId="0" fontId="8" fillId="7" borderId="10" xfId="0" applyFont="1" applyFill="1" applyBorder="1">
      <alignment vertical="center"/>
    </xf>
    <xf numFmtId="0" fontId="30" fillId="7" borderId="0" xfId="0" applyFont="1" applyFill="1">
      <alignment vertical="center"/>
    </xf>
    <xf numFmtId="0" fontId="15" fillId="5" borderId="15" xfId="0" applyFont="1" applyFill="1" applyBorder="1" applyAlignment="1">
      <alignment horizontal="center" vertical="center"/>
    </xf>
    <xf numFmtId="0" fontId="15" fillId="5" borderId="15" xfId="0" applyFont="1" applyFill="1" applyBorder="1">
      <alignment vertical="center"/>
    </xf>
    <xf numFmtId="168" fontId="15" fillId="5" borderId="15" xfId="0" applyNumberFormat="1" applyFont="1" applyFill="1" applyBorder="1">
      <alignment vertical="center"/>
    </xf>
    <xf numFmtId="166" fontId="15" fillId="5" borderId="15" xfId="0" applyNumberFormat="1" applyFont="1" applyFill="1" applyBorder="1">
      <alignment vertical="center"/>
    </xf>
    <xf numFmtId="8" fontId="15" fillId="5" borderId="15" xfId="0" applyNumberFormat="1" applyFont="1" applyFill="1" applyBorder="1">
      <alignment vertical="center"/>
    </xf>
    <xf numFmtId="0" fontId="15" fillId="5" borderId="16" xfId="0" applyFont="1" applyFill="1" applyBorder="1" applyAlignment="1">
      <alignment horizontal="center" vertical="center"/>
    </xf>
    <xf numFmtId="0" fontId="15" fillId="5" borderId="16" xfId="0" applyFont="1" applyFill="1" applyBorder="1">
      <alignment vertical="center"/>
    </xf>
    <xf numFmtId="166" fontId="15" fillId="5" borderId="16" xfId="0" applyNumberFormat="1" applyFont="1" applyFill="1" applyBorder="1">
      <alignment vertical="center"/>
    </xf>
    <xf numFmtId="168" fontId="15" fillId="5" borderId="16" xfId="0" applyNumberFormat="1" applyFont="1" applyFill="1" applyBorder="1">
      <alignment vertical="center"/>
    </xf>
    <xf numFmtId="8" fontId="15" fillId="5" borderId="16" xfId="0" applyNumberFormat="1" applyFont="1" applyFill="1" applyBorder="1">
      <alignment vertical="center"/>
    </xf>
    <xf numFmtId="0" fontId="11" fillId="3" borderId="5" xfId="0" applyFont="1" applyFill="1" applyBorder="1" applyAlignment="1">
      <alignment horizontal="center" vertical="center"/>
    </xf>
    <xf numFmtId="0" fontId="11" fillId="3" borderId="5" xfId="0" applyFont="1" applyFill="1" applyBorder="1">
      <alignment vertical="center"/>
    </xf>
    <xf numFmtId="170" fontId="23" fillId="3" borderId="0" xfId="0" applyNumberFormat="1" applyFont="1" applyFill="1">
      <alignment vertical="center"/>
    </xf>
    <xf numFmtId="0" fontId="31" fillId="2" borderId="0" xfId="0" applyFont="1" applyFill="1">
      <alignment vertical="center"/>
    </xf>
    <xf numFmtId="0" fontId="32" fillId="3" borderId="0" xfId="0" applyFont="1" applyFill="1">
      <alignment vertical="center"/>
    </xf>
    <xf numFmtId="0" fontId="33" fillId="10" borderId="0" xfId="0" applyFont="1" applyFill="1">
      <alignment vertical="center"/>
    </xf>
    <xf numFmtId="0" fontId="34" fillId="2" borderId="0" xfId="0" applyFont="1" applyFill="1">
      <alignment vertical="center"/>
    </xf>
    <xf numFmtId="0" fontId="33" fillId="2" borderId="0" xfId="0" applyFont="1" applyFill="1">
      <alignment vertical="center"/>
    </xf>
    <xf numFmtId="0" fontId="11" fillId="10" borderId="0" xfId="0" applyFont="1" applyFill="1">
      <alignment vertical="center"/>
    </xf>
    <xf numFmtId="0" fontId="36" fillId="2" borderId="0" xfId="0" applyFont="1" applyFill="1" applyAlignment="1">
      <alignment horizontal="center" vertical="center"/>
    </xf>
    <xf numFmtId="0" fontId="37" fillId="2" borderId="10" xfId="0" applyFont="1" applyFill="1" applyBorder="1">
      <alignment vertical="center"/>
    </xf>
    <xf numFmtId="0" fontId="17" fillId="2" borderId="0" xfId="0" applyFont="1" applyFill="1">
      <alignment vertical="center"/>
    </xf>
    <xf numFmtId="0" fontId="38" fillId="2" borderId="0" xfId="0" applyFont="1" applyFill="1">
      <alignment vertical="center"/>
    </xf>
    <xf numFmtId="0" fontId="39" fillId="2" borderId="0" xfId="3" applyFont="1" applyFill="1" applyBorder="1" applyAlignment="1" applyProtection="1">
      <alignment vertical="center"/>
    </xf>
    <xf numFmtId="0" fontId="16" fillId="3" borderId="0" xfId="0" applyFont="1" applyFill="1" applyAlignment="1">
      <alignment horizontal="center" vertical="center"/>
    </xf>
    <xf numFmtId="0" fontId="41" fillId="3" borderId="0" xfId="6" applyFont="1">
      <alignment vertical="center"/>
    </xf>
    <xf numFmtId="0" fontId="41" fillId="3" borderId="0" xfId="6" applyFont="1" applyAlignment="1">
      <alignment horizontal="left" vertical="center"/>
    </xf>
    <xf numFmtId="0" fontId="40" fillId="3" borderId="0" xfId="6">
      <alignment vertical="center"/>
    </xf>
    <xf numFmtId="0" fontId="42" fillId="3" borderId="0" xfId="6" applyFont="1" applyAlignment="1">
      <alignment horizontal="left" vertical="center"/>
    </xf>
    <xf numFmtId="0" fontId="39" fillId="3" borderId="0" xfId="6" applyFont="1">
      <alignment vertical="center"/>
    </xf>
    <xf numFmtId="0" fontId="43" fillId="3" borderId="0" xfId="6" applyFont="1">
      <alignment vertical="center"/>
    </xf>
    <xf numFmtId="0" fontId="44" fillId="3" borderId="0" xfId="6" applyFont="1" applyAlignment="1">
      <alignment horizontal="left" vertical="center"/>
    </xf>
    <xf numFmtId="0" fontId="45" fillId="3" borderId="0" xfId="6" applyFont="1">
      <alignment vertical="center"/>
    </xf>
    <xf numFmtId="0" fontId="29" fillId="3" borderId="0" xfId="6" applyFont="1" applyAlignment="1">
      <alignment horizontal="left" vertical="center"/>
    </xf>
    <xf numFmtId="0" fontId="40" fillId="3" borderId="0" xfId="6" applyAlignment="1">
      <alignment horizontal="left" vertical="center"/>
    </xf>
    <xf numFmtId="8" fontId="16" fillId="3" borderId="1" xfId="2" applyNumberFormat="1" applyFont="1" applyFill="1" applyBorder="1" applyAlignment="1" applyProtection="1">
      <alignment vertical="center"/>
    </xf>
    <xf numFmtId="0" fontId="31" fillId="3" borderId="0" xfId="0" applyFont="1" applyFill="1">
      <alignment vertical="center"/>
    </xf>
    <xf numFmtId="38" fontId="32" fillId="3" borderId="0" xfId="0" applyNumberFormat="1" applyFont="1" applyFill="1" applyAlignment="1">
      <alignment horizontal="center" vertical="center"/>
    </xf>
    <xf numFmtId="14" fontId="2" fillId="4" borderId="0" xfId="0" applyNumberFormat="1" applyFont="1">
      <alignment vertical="center"/>
    </xf>
    <xf numFmtId="168" fontId="0" fillId="4" borderId="0" xfId="0" applyNumberFormat="1">
      <alignment vertical="center"/>
    </xf>
    <xf numFmtId="0" fontId="25" fillId="2" borderId="0" xfId="3" applyFill="1" applyAlignment="1" applyProtection="1">
      <alignment horizontal="left" vertical="center"/>
    </xf>
    <xf numFmtId="0" fontId="25" fillId="2" borderId="0" xfId="3" applyFill="1" applyBorder="1" applyAlignment="1" applyProtection="1">
      <alignment horizontal="left" vertical="center"/>
    </xf>
    <xf numFmtId="44" fontId="17" fillId="2" borderId="0" xfId="2" applyFont="1" applyFill="1" applyAlignment="1">
      <alignment horizontal="center" vertical="center"/>
    </xf>
    <xf numFmtId="44" fontId="5" fillId="2" borderId="0" xfId="2" applyFont="1" applyFill="1" applyAlignment="1">
      <alignment horizontal="center" vertical="center"/>
    </xf>
    <xf numFmtId="0" fontId="47" fillId="3" borderId="0" xfId="0" applyFont="1" applyFill="1" applyAlignment="1">
      <alignment horizontal="center" vertical="center" textRotation="90"/>
    </xf>
    <xf numFmtId="37" fontId="48" fillId="3" borderId="17" xfId="0" applyNumberFormat="1" applyFont="1" applyFill="1" applyBorder="1">
      <alignment vertical="center"/>
    </xf>
    <xf numFmtId="37" fontId="48" fillId="3" borderId="0" xfId="0" applyNumberFormat="1" applyFont="1" applyFill="1">
      <alignment vertical="center"/>
    </xf>
    <xf numFmtId="37" fontId="49" fillId="3" borderId="2" xfId="0" applyNumberFormat="1" applyFont="1" applyFill="1" applyBorder="1">
      <alignment vertical="center"/>
    </xf>
    <xf numFmtId="37" fontId="50" fillId="3" borderId="0" xfId="0" applyNumberFormat="1" applyFont="1" applyFill="1" applyAlignment="1">
      <alignment horizontal="left" vertical="center" indent="1"/>
    </xf>
    <xf numFmtId="37" fontId="51" fillId="3" borderId="0" xfId="0" applyNumberFormat="1" applyFont="1" applyFill="1">
      <alignment vertical="center"/>
    </xf>
    <xf numFmtId="37" fontId="51" fillId="3" borderId="0" xfId="0" applyNumberFormat="1" applyFont="1" applyFill="1" applyAlignment="1">
      <alignment horizontal="left" vertical="center" indent="2"/>
    </xf>
    <xf numFmtId="37" fontId="51" fillId="3" borderId="2" xfId="0" applyNumberFormat="1" applyFont="1" applyFill="1" applyBorder="1" applyAlignment="1">
      <alignment horizontal="left" vertical="center" indent="2"/>
    </xf>
    <xf numFmtId="0" fontId="52" fillId="3" borderId="0" xfId="0" applyFont="1" applyFill="1">
      <alignment vertical="center"/>
    </xf>
    <xf numFmtId="39" fontId="49" fillId="3" borderId="2" xfId="0" applyNumberFormat="1" applyFont="1" applyFill="1" applyBorder="1">
      <alignment vertical="center"/>
    </xf>
    <xf numFmtId="0" fontId="50" fillId="3" borderId="2" xfId="0" applyFont="1" applyFill="1" applyBorder="1" applyAlignment="1">
      <alignment horizontal="left" vertical="center" indent="2"/>
    </xf>
    <xf numFmtId="0" fontId="53" fillId="3" borderId="0" xfId="0" applyFont="1" applyFill="1">
      <alignment vertical="center"/>
    </xf>
    <xf numFmtId="0" fontId="54" fillId="3" borderId="0" xfId="0" applyFont="1" applyFill="1">
      <alignment vertical="center"/>
    </xf>
    <xf numFmtId="37" fontId="50" fillId="3" borderId="0" xfId="0" applyNumberFormat="1" applyFont="1" applyFill="1" applyAlignment="1">
      <alignment horizontal="left" vertical="center" indent="2"/>
    </xf>
    <xf numFmtId="37" fontId="50" fillId="3" borderId="0" xfId="0" applyNumberFormat="1" applyFont="1" applyFill="1" applyAlignment="1">
      <alignment horizontal="left" vertical="center" indent="3"/>
    </xf>
    <xf numFmtId="0" fontId="50" fillId="3" borderId="0" xfId="0" applyFont="1" applyFill="1" applyAlignment="1">
      <alignment horizontal="left" vertical="center" indent="2"/>
    </xf>
    <xf numFmtId="37" fontId="55" fillId="3" borderId="0" xfId="0" applyNumberFormat="1" applyFont="1" applyFill="1">
      <alignment vertical="center"/>
    </xf>
    <xf numFmtId="0" fontId="56" fillId="3" borderId="0" xfId="0" applyFont="1" applyFill="1" applyAlignment="1">
      <alignment horizontal="center" vertical="center" textRotation="90"/>
    </xf>
    <xf numFmtId="37" fontId="57" fillId="12" borderId="0" xfId="0" applyNumberFormat="1" applyFont="1" applyFill="1" applyAlignment="1">
      <alignment horizontal="center" vertical="center"/>
    </xf>
    <xf numFmtId="37" fontId="58" fillId="3" borderId="18" xfId="0" applyNumberFormat="1" applyFont="1" applyFill="1" applyBorder="1" applyAlignment="1">
      <alignment horizontal="center" vertical="center"/>
    </xf>
    <xf numFmtId="37" fontId="48" fillId="3" borderId="0" xfId="0" applyNumberFormat="1" applyFont="1" applyFill="1" applyAlignment="1">
      <alignment horizontal="right" vertical="center"/>
    </xf>
    <xf numFmtId="171" fontId="50" fillId="4" borderId="2" xfId="0" applyNumberFormat="1" applyFont="1" applyBorder="1">
      <alignment vertical="center"/>
    </xf>
    <xf numFmtId="7" fontId="50" fillId="4" borderId="0" xfId="0" applyNumberFormat="1" applyFont="1">
      <alignment vertical="center"/>
    </xf>
    <xf numFmtId="172" fontId="50" fillId="4" borderId="0" xfId="0" applyNumberFormat="1" applyFont="1">
      <alignment vertical="center"/>
    </xf>
    <xf numFmtId="172" fontId="50" fillId="4" borderId="2" xfId="0" applyNumberFormat="1" applyFont="1" applyBorder="1">
      <alignment vertical="center"/>
    </xf>
    <xf numFmtId="39" fontId="50" fillId="3" borderId="0" xfId="0" applyNumberFormat="1" applyFont="1" applyFill="1" applyAlignment="1">
      <alignment horizontal="right" vertical="center"/>
    </xf>
    <xf numFmtId="39" fontId="59" fillId="4" borderId="2" xfId="0" applyNumberFormat="1" applyFont="1" applyBorder="1" applyAlignment="1">
      <alignment horizontal="right" vertical="center"/>
    </xf>
    <xf numFmtId="0" fontId="50" fillId="4" borderId="0" xfId="0" applyFont="1">
      <alignment vertical="center"/>
    </xf>
    <xf numFmtId="39" fontId="59" fillId="3" borderId="0" xfId="0" applyNumberFormat="1" applyFont="1" applyFill="1" applyAlignment="1">
      <alignment horizontal="right" vertical="center"/>
    </xf>
    <xf numFmtId="0" fontId="52" fillId="4" borderId="2" xfId="0" applyFont="1" applyBorder="1">
      <alignment vertical="center"/>
    </xf>
    <xf numFmtId="173" fontId="50" fillId="4" borderId="0" xfId="0" applyNumberFormat="1" applyFont="1">
      <alignment vertical="center"/>
    </xf>
    <xf numFmtId="39" fontId="60" fillId="3" borderId="0" xfId="0" applyNumberFormat="1" applyFont="1" applyFill="1" applyAlignment="1">
      <alignment horizontal="right" vertical="center"/>
    </xf>
    <xf numFmtId="0" fontId="40" fillId="3" borderId="0" xfId="0" applyFont="1" applyFill="1">
      <alignment vertical="center"/>
    </xf>
    <xf numFmtId="37" fontId="48" fillId="3" borderId="17" xfId="0" applyNumberFormat="1" applyFont="1" applyFill="1" applyBorder="1" applyAlignment="1">
      <alignment horizontal="center" vertical="center"/>
    </xf>
    <xf numFmtId="0" fontId="50" fillId="3" borderId="0" xfId="0" applyFont="1" applyFill="1">
      <alignment vertical="center"/>
    </xf>
    <xf numFmtId="173" fontId="50" fillId="3" borderId="0" xfId="0" applyNumberFormat="1" applyFont="1" applyFill="1">
      <alignment vertical="center"/>
    </xf>
    <xf numFmtId="0" fontId="60" fillId="3" borderId="0" xfId="0" applyFont="1" applyFill="1">
      <alignment vertical="center"/>
    </xf>
    <xf numFmtId="0" fontId="57" fillId="13" borderId="0" xfId="0" applyFont="1" applyFill="1" applyAlignment="1">
      <alignment horizontal="center" vertical="center"/>
    </xf>
    <xf numFmtId="174" fontId="50" fillId="4" borderId="0" xfId="0" applyNumberFormat="1" applyFont="1">
      <alignment vertical="center"/>
    </xf>
    <xf numFmtId="39" fontId="50" fillId="4" borderId="0" xfId="0" applyNumberFormat="1" applyFont="1">
      <alignment vertical="center"/>
    </xf>
    <xf numFmtId="164" fontId="16" fillId="2" borderId="0" xfId="0" applyNumberFormat="1" applyFont="1" applyFill="1" applyAlignment="1">
      <alignment horizontal="left" vertical="center"/>
    </xf>
    <xf numFmtId="0" fontId="61" fillId="3" borderId="0" xfId="0" applyFont="1" applyFill="1">
      <alignment vertical="center"/>
    </xf>
    <xf numFmtId="0" fontId="61" fillId="2" borderId="0" xfId="0" applyFont="1" applyFill="1">
      <alignment vertical="center"/>
    </xf>
    <xf numFmtId="164" fontId="16" fillId="3" borderId="0" xfId="0" applyNumberFormat="1" applyFont="1" applyFill="1" applyAlignment="1">
      <alignment horizontal="left" vertical="center"/>
    </xf>
    <xf numFmtId="0" fontId="61" fillId="3" borderId="0" xfId="0" applyFont="1" applyFill="1" applyAlignment="1">
      <alignment horizontal="center" vertical="center"/>
    </xf>
    <xf numFmtId="40" fontId="32" fillId="3" borderId="0" xfId="0" applyNumberFormat="1" applyFont="1" applyFill="1" applyAlignment="1">
      <alignment horizontal="center" vertical="center"/>
    </xf>
    <xf numFmtId="38" fontId="12" fillId="5" borderId="4" xfId="0" applyNumberFormat="1" applyFont="1" applyFill="1" applyBorder="1" applyAlignment="1" applyProtection="1">
      <alignment horizontal="center" vertical="center"/>
      <protection locked="0"/>
    </xf>
    <xf numFmtId="0" fontId="27" fillId="3" borderId="0" xfId="0" applyFont="1" applyFill="1">
      <alignment vertical="center"/>
    </xf>
    <xf numFmtId="0" fontId="27" fillId="3" borderId="2" xfId="0" applyFont="1" applyFill="1" applyBorder="1">
      <alignment vertical="center"/>
    </xf>
    <xf numFmtId="44" fontId="16" fillId="4" borderId="0" xfId="0" applyNumberFormat="1" applyFont="1">
      <alignment vertical="center"/>
    </xf>
    <xf numFmtId="44" fontId="23" fillId="4" borderId="0" xfId="0" applyNumberFormat="1" applyFont="1">
      <alignment vertical="center"/>
    </xf>
    <xf numFmtId="44" fontId="16" fillId="4" borderId="1" xfId="2" applyFont="1" applyFill="1" applyBorder="1" applyAlignment="1" applyProtection="1">
      <alignment vertical="center"/>
    </xf>
    <xf numFmtId="44" fontId="16" fillId="4" borderId="6" xfId="0" applyNumberFormat="1" applyFont="1" applyBorder="1">
      <alignment vertical="center"/>
    </xf>
    <xf numFmtId="8" fontId="62" fillId="3" borderId="0" xfId="0" applyNumberFormat="1" applyFont="1" applyFill="1">
      <alignment vertical="center"/>
    </xf>
    <xf numFmtId="0" fontId="21" fillId="3" borderId="0" xfId="0" applyFont="1" applyFill="1">
      <alignment vertical="center"/>
    </xf>
    <xf numFmtId="0" fontId="63" fillId="3" borderId="0" xfId="0" applyFont="1" applyFill="1">
      <alignment vertical="center"/>
    </xf>
    <xf numFmtId="168" fontId="62" fillId="3" borderId="0" xfId="0" applyNumberFormat="1" applyFont="1" applyFill="1">
      <alignment vertical="center"/>
    </xf>
    <xf numFmtId="168" fontId="63" fillId="2" borderId="0" xfId="0" applyNumberFormat="1" applyFont="1" applyFill="1">
      <alignment vertical="center"/>
    </xf>
    <xf numFmtId="168" fontId="63" fillId="3" borderId="0" xfId="0" applyNumberFormat="1" applyFont="1" applyFill="1">
      <alignment vertical="center"/>
    </xf>
    <xf numFmtId="38" fontId="21" fillId="6" borderId="0" xfId="0" applyNumberFormat="1" applyFont="1" applyFill="1">
      <alignment vertical="center"/>
    </xf>
    <xf numFmtId="167" fontId="62" fillId="3" borderId="0" xfId="0" applyNumberFormat="1" applyFont="1" applyFill="1">
      <alignment vertical="center"/>
    </xf>
    <xf numFmtId="168" fontId="62" fillId="3" borderId="2" xfId="0" applyNumberFormat="1" applyFont="1" applyFill="1" applyBorder="1">
      <alignment vertical="center"/>
    </xf>
    <xf numFmtId="0" fontId="21" fillId="3" borderId="0" xfId="0" applyFont="1" applyFill="1" applyAlignment="1">
      <alignment horizontal="center" vertical="center"/>
    </xf>
    <xf numFmtId="1" fontId="64" fillId="3" borderId="0" xfId="1" applyNumberFormat="1" applyFont="1" applyFill="1" applyBorder="1" applyAlignment="1">
      <alignment horizontal="center" vertical="center"/>
    </xf>
    <xf numFmtId="44" fontId="23" fillId="4" borderId="0" xfId="2" applyFont="1" applyFill="1" applyAlignment="1">
      <alignment vertical="center"/>
    </xf>
    <xf numFmtId="44" fontId="16" fillId="4" borderId="13" xfId="0" applyNumberFormat="1" applyFont="1" applyBorder="1">
      <alignment vertical="center"/>
    </xf>
    <xf numFmtId="175" fontId="65" fillId="3" borderId="13" xfId="0" applyNumberFormat="1" applyFont="1" applyFill="1" applyBorder="1">
      <alignment vertical="center"/>
    </xf>
    <xf numFmtId="175" fontId="65" fillId="3" borderId="6" xfId="0" applyNumberFormat="1" applyFont="1" applyFill="1" applyBorder="1">
      <alignment vertical="center"/>
    </xf>
    <xf numFmtId="0" fontId="18" fillId="3" borderId="0" xfId="0" applyFont="1" applyFill="1">
      <alignment vertical="center"/>
    </xf>
    <xf numFmtId="9" fontId="2" fillId="3" borderId="21" xfId="4" applyFont="1" applyFill="1" applyBorder="1" applyAlignment="1">
      <alignment horizontal="center" vertical="center"/>
    </xf>
    <xf numFmtId="9" fontId="2" fillId="3" borderId="23" xfId="4" applyFont="1" applyFill="1" applyBorder="1" applyAlignment="1">
      <alignment horizontal="center" vertical="center"/>
    </xf>
    <xf numFmtId="0" fontId="66" fillId="3" borderId="0" xfId="0" applyFont="1" applyFill="1" applyAlignment="1">
      <alignment horizontal="left" vertical="center"/>
    </xf>
    <xf numFmtId="1" fontId="64" fillId="5" borderId="19" xfId="1" applyNumberFormat="1" applyFont="1" applyFill="1" applyBorder="1" applyAlignment="1" applyProtection="1">
      <alignment horizontal="center" vertical="center"/>
      <protection locked="0"/>
    </xf>
    <xf numFmtId="167" fontId="12" fillId="3" borderId="0" xfId="0" applyNumberFormat="1" applyFont="1" applyFill="1" applyAlignment="1">
      <alignment horizontal="center" vertical="center"/>
    </xf>
    <xf numFmtId="172" fontId="43" fillId="3" borderId="0" xfId="6" applyNumberFormat="1" applyFont="1">
      <alignment vertical="center"/>
    </xf>
    <xf numFmtId="0" fontId="65" fillId="3" borderId="20" xfId="0" applyFont="1" applyFill="1" applyBorder="1">
      <alignment vertical="center"/>
    </xf>
    <xf numFmtId="0" fontId="67" fillId="3" borderId="13" xfId="0" applyFont="1" applyFill="1" applyBorder="1">
      <alignment vertical="center"/>
    </xf>
    <xf numFmtId="0" fontId="65" fillId="3" borderId="13" xfId="0" applyFont="1" applyFill="1" applyBorder="1">
      <alignment vertical="center"/>
    </xf>
    <xf numFmtId="0" fontId="65" fillId="3" borderId="22" xfId="0" applyFont="1" applyFill="1" applyBorder="1">
      <alignment vertical="center"/>
    </xf>
    <xf numFmtId="0" fontId="67" fillId="3" borderId="6" xfId="0" applyFont="1" applyFill="1" applyBorder="1">
      <alignment vertical="center"/>
    </xf>
    <xf numFmtId="0" fontId="65" fillId="3" borderId="6" xfId="0" applyFont="1" applyFill="1" applyBorder="1">
      <alignment vertical="center"/>
    </xf>
    <xf numFmtId="0" fontId="27" fillId="3" borderId="0" xfId="0" applyFont="1" applyFill="1" applyAlignment="1">
      <alignment horizontal="left" vertical="center"/>
    </xf>
    <xf numFmtId="0" fontId="27" fillId="3" borderId="2" xfId="0" applyFont="1" applyFill="1" applyBorder="1" applyAlignment="1">
      <alignment horizontal="left" vertical="center"/>
    </xf>
    <xf numFmtId="0" fontId="27" fillId="3" borderId="0" xfId="0" applyFont="1" applyFill="1">
      <alignment vertical="center"/>
    </xf>
    <xf numFmtId="0" fontId="27" fillId="3" borderId="2" xfId="0" applyFont="1" applyFill="1" applyBorder="1">
      <alignment vertical="center"/>
    </xf>
    <xf numFmtId="164" fontId="16" fillId="2" borderId="0" xfId="0" applyNumberFormat="1" applyFont="1" applyFill="1" applyAlignment="1">
      <alignment horizontal="left" vertical="center"/>
    </xf>
    <xf numFmtId="0" fontId="47" fillId="11" borderId="0" xfId="0" applyFont="1" applyFill="1" applyAlignment="1">
      <alignment horizontal="center" vertical="center" textRotation="90"/>
    </xf>
    <xf numFmtId="37" fontId="46" fillId="3" borderId="0" xfId="0" applyNumberFormat="1" applyFont="1" applyFill="1" applyAlignment="1">
      <alignment horizontal="left" vertical="center" wrapText="1"/>
    </xf>
  </cellXfs>
  <cellStyles count="7">
    <cellStyle name="Comma" xfId="1" builtinId="3"/>
    <cellStyle name="Currency" xfId="2" builtinId="4"/>
    <cellStyle name="Followed Hyperlink" xfId="5" builtinId="9" customBuiltin="1"/>
    <cellStyle name="Hyperlink" xfId="3" builtinId="8" customBuiltin="1"/>
    <cellStyle name="Normal" xfId="0" builtinId="0" customBuiltin="1"/>
    <cellStyle name="Normal 2" xfId="6" xr:uid="{00000000-0005-0000-0000-000005000000}"/>
    <cellStyle name="Percent" xfId="4" builtinId="5"/>
  </cellStyles>
  <dxfs count="9"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8"/>
      </font>
      <fill>
        <patternFill>
          <bgColor indexed="50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8"/>
      </font>
      <fill>
        <patternFill>
          <bgColor indexed="50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8"/>
      </font>
      <fill>
        <patternFill>
          <bgColor indexed="50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</dxfs>
  <tableStyles count="0" defaultTableStyle="TableStyleMedium2" defaultPivotStyle="PivotStyleLight16"/>
  <colors>
    <mruColors>
      <color rgb="FFFFFF99"/>
      <color rgb="FFFF9999"/>
      <color rgb="FFFFCC00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91440</xdr:colOff>
      <xdr:row>1</xdr:row>
      <xdr:rowOff>22860</xdr:rowOff>
    </xdr:from>
    <xdr:to>
      <xdr:col>5</xdr:col>
      <xdr:colOff>176847</xdr:colOff>
      <xdr:row>6</xdr:row>
      <xdr:rowOff>7707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1460" y="236220"/>
          <a:ext cx="725487" cy="100592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91440</xdr:colOff>
      <xdr:row>1</xdr:row>
      <xdr:rowOff>22860</xdr:rowOff>
    </xdr:from>
    <xdr:to>
      <xdr:col>5</xdr:col>
      <xdr:colOff>176847</xdr:colOff>
      <xdr:row>6</xdr:row>
      <xdr:rowOff>7707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1460" y="236220"/>
          <a:ext cx="725487" cy="100592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91440</xdr:colOff>
      <xdr:row>1</xdr:row>
      <xdr:rowOff>22860</xdr:rowOff>
    </xdr:from>
    <xdr:to>
      <xdr:col>5</xdr:col>
      <xdr:colOff>176847</xdr:colOff>
      <xdr:row>6</xdr:row>
      <xdr:rowOff>7707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2460" y="236220"/>
          <a:ext cx="725487" cy="100592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91440</xdr:colOff>
      <xdr:row>1</xdr:row>
      <xdr:rowOff>22860</xdr:rowOff>
    </xdr:from>
    <xdr:to>
      <xdr:col>5</xdr:col>
      <xdr:colOff>176847</xdr:colOff>
      <xdr:row>6</xdr:row>
      <xdr:rowOff>7707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2460" y="236220"/>
          <a:ext cx="725487" cy="100592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91440</xdr:colOff>
      <xdr:row>1</xdr:row>
      <xdr:rowOff>22860</xdr:rowOff>
    </xdr:from>
    <xdr:to>
      <xdr:col>5</xdr:col>
      <xdr:colOff>176847</xdr:colOff>
      <xdr:row>6</xdr:row>
      <xdr:rowOff>7707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2460" y="236220"/>
          <a:ext cx="725487" cy="100592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31862</xdr:colOff>
      <xdr:row>0</xdr:row>
      <xdr:rowOff>44824</xdr:rowOff>
    </xdr:from>
    <xdr:to>
      <xdr:col>11</xdr:col>
      <xdr:colOff>445715</xdr:colOff>
      <xdr:row>35</xdr:row>
      <xdr:rowOff>100852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862" y="44824"/>
          <a:ext cx="6376503" cy="739027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41</xdr:row>
      <xdr:rowOff>44824</xdr:rowOff>
    </xdr:from>
    <xdr:to>
      <xdr:col>11</xdr:col>
      <xdr:colOff>490414</xdr:colOff>
      <xdr:row>75</xdr:row>
      <xdr:rowOff>194748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8636374"/>
          <a:ext cx="6453064" cy="7274624"/>
        </a:xfrm>
        <a:prstGeom prst="rect">
          <a:avLst/>
        </a:prstGeom>
      </xdr:spPr>
    </xdr:pic>
    <xdr:clientData/>
  </xdr:twoCellAnchor>
  <xdr:twoCellAnchor editAs="oneCell">
    <xdr:from>
      <xdr:col>0</xdr:col>
      <xdr:colOff>33619</xdr:colOff>
      <xdr:row>82</xdr:row>
      <xdr:rowOff>0</xdr:rowOff>
    </xdr:from>
    <xdr:to>
      <xdr:col>11</xdr:col>
      <xdr:colOff>481445</xdr:colOff>
      <xdr:row>117</xdr:row>
      <xdr:rowOff>156883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3619" y="17183100"/>
          <a:ext cx="6410476" cy="749113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Pricing\Monthly%20Bills\Sandersville\Pricing\Energy%20Services%20Billing%20Reviews\Covington\Covington%20-%20Pumping%20Statio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Pricing\Monthly%20Bills\Sandersville\______Beasley%20(04-00321-02).xlsb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Pricing\Monthly%20Bills\Washington\Berry%20Global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elBreakdown"/>
      <sheetName val="Electric Bill"/>
      <sheetName val="Verification"/>
      <sheetName val="Natural Gas Bill"/>
      <sheetName val="Water Bill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"/>
      <sheetName val="Data"/>
      <sheetName val="Rates"/>
      <sheetName val="Cover"/>
      <sheetName val="Detail"/>
      <sheetName val="Summary"/>
      <sheetName val="Rate Tariff_COM"/>
      <sheetName val="Rate Tariff_IND"/>
      <sheetName val="Rate Tariff_LRGIND"/>
      <sheetName val="Customer"/>
    </sheetNames>
    <sheetDataSet>
      <sheetData sheetId="0">
        <row r="2">
          <cell r="B2" t="str">
            <v>CITY OF SANDERSVILLE</v>
          </cell>
        </row>
        <row r="7">
          <cell r="C7" t="str">
            <v>Beasley Forest Products Inc</v>
          </cell>
          <cell r="G7" t="str">
            <v>04-00321-02</v>
          </cell>
        </row>
        <row r="9">
          <cell r="C9" t="str">
            <v>728 Industrial Dr</v>
          </cell>
          <cell r="G9" t="str">
            <v>Sandersville, GA 31082</v>
          </cell>
        </row>
        <row r="11">
          <cell r="C11">
            <v>5</v>
          </cell>
          <cell r="E11">
            <v>2018</v>
          </cell>
          <cell r="I11">
            <v>2</v>
          </cell>
        </row>
        <row r="15">
          <cell r="C15">
            <v>64109.809999999983</v>
          </cell>
          <cell r="E15">
            <v>394.85</v>
          </cell>
          <cell r="G15">
            <v>419.16</v>
          </cell>
          <cell r="I15" t="b">
            <v>0</v>
          </cell>
        </row>
        <row r="17">
          <cell r="C17">
            <v>1.4E-2</v>
          </cell>
          <cell r="E17">
            <v>1.4E-2</v>
          </cell>
          <cell r="G17">
            <v>999999999</v>
          </cell>
          <cell r="I17">
            <v>0</v>
          </cell>
        </row>
        <row r="19">
          <cell r="C19">
            <v>0</v>
          </cell>
          <cell r="E19">
            <v>9717.5169499999975</v>
          </cell>
          <cell r="G19">
            <v>0.01</v>
          </cell>
          <cell r="I19">
            <v>0</v>
          </cell>
        </row>
        <row r="21">
          <cell r="C21">
            <v>0</v>
          </cell>
          <cell r="E21">
            <v>0</v>
          </cell>
          <cell r="G21">
            <v>0</v>
          </cell>
          <cell r="I21">
            <v>0</v>
          </cell>
        </row>
        <row r="23">
          <cell r="C23">
            <v>0</v>
          </cell>
        </row>
      </sheetData>
      <sheetData sheetId="1">
        <row r="1">
          <cell r="D1" t="str">
            <v>&lt;&lt;&lt; Go Back to Input Sheet</v>
          </cell>
        </row>
        <row r="2">
          <cell r="D2" t="str">
            <v>Idx</v>
          </cell>
          <cell r="E2" t="str">
            <v>MM</v>
          </cell>
          <cell r="F2" t="str">
            <v>Usage kWh</v>
          </cell>
          <cell r="G2" t="str">
            <v>Peak kW</v>
          </cell>
          <cell r="H2" t="str">
            <v>Baseline kW</v>
          </cell>
          <cell r="I2" t="str">
            <v>Adj $</v>
          </cell>
          <cell r="J2" t="str">
            <v>Note</v>
          </cell>
          <cell r="N2" t="str">
            <v>ECCR</v>
          </cell>
          <cell r="O2" t="str">
            <v>PCA</v>
          </cell>
          <cell r="P2" t="str">
            <v>Bill kVAR</v>
          </cell>
          <cell r="Q2" t="str">
            <v>kVAR</v>
          </cell>
          <cell r="R2" t="str">
            <v>Disc $</v>
          </cell>
          <cell r="X2" t="str">
            <v>Tax %</v>
          </cell>
          <cell r="Y2" t="str">
            <v>Franchise Fee %</v>
          </cell>
          <cell r="Z2" t="str">
            <v>Garbage $</v>
          </cell>
          <cell r="AA2" t="str">
            <v>Internet $</v>
          </cell>
          <cell r="AB2" t="str">
            <v>Water $</v>
          </cell>
          <cell r="AC2" t="str">
            <v>Sewer $</v>
          </cell>
          <cell r="AD2" t="str">
            <v>Sec Lts $</v>
          </cell>
          <cell r="AE2" t="str">
            <v>Rate_N</v>
          </cell>
          <cell r="AF2" t="str">
            <v>Total $</v>
          </cell>
          <cell r="AG2" t="str">
            <v>Rcht1</v>
          </cell>
          <cell r="AH2">
            <v>0.95</v>
          </cell>
          <cell r="AI2">
            <v>0.6</v>
          </cell>
          <cell r="AJ2" t="str">
            <v>Rcht2</v>
          </cell>
        </row>
        <row r="3">
          <cell r="D3">
            <v>201401</v>
          </cell>
          <cell r="E3">
            <v>41640</v>
          </cell>
          <cell r="H3">
            <v>1742</v>
          </cell>
          <cell r="P3" t="b">
            <v>0</v>
          </cell>
          <cell r="X3">
            <v>0.08</v>
          </cell>
          <cell r="Y3">
            <v>0</v>
          </cell>
          <cell r="AH3">
            <v>0</v>
          </cell>
          <cell r="AI3">
            <v>0</v>
          </cell>
        </row>
        <row r="4">
          <cell r="D4">
            <v>201402</v>
          </cell>
          <cell r="E4">
            <v>41671</v>
          </cell>
          <cell r="H4">
            <v>1742</v>
          </cell>
          <cell r="P4" t="b">
            <v>0</v>
          </cell>
          <cell r="X4">
            <v>0.08</v>
          </cell>
          <cell r="Y4">
            <v>0</v>
          </cell>
          <cell r="AH4">
            <v>0</v>
          </cell>
          <cell r="AI4">
            <v>0</v>
          </cell>
        </row>
        <row r="5">
          <cell r="D5">
            <v>201403</v>
          </cell>
          <cell r="E5">
            <v>41699</v>
          </cell>
          <cell r="H5">
            <v>1742</v>
          </cell>
          <cell r="P5" t="b">
            <v>0</v>
          </cell>
          <cell r="X5">
            <v>0.08</v>
          </cell>
          <cell r="Y5">
            <v>0</v>
          </cell>
          <cell r="AH5">
            <v>0</v>
          </cell>
          <cell r="AI5">
            <v>0</v>
          </cell>
        </row>
        <row r="6">
          <cell r="D6">
            <v>201404</v>
          </cell>
          <cell r="E6">
            <v>41730</v>
          </cell>
          <cell r="H6">
            <v>1742</v>
          </cell>
          <cell r="P6" t="b">
            <v>0</v>
          </cell>
          <cell r="X6">
            <v>0.08</v>
          </cell>
          <cell r="Y6">
            <v>0</v>
          </cell>
          <cell r="AH6">
            <v>0</v>
          </cell>
          <cell r="AI6">
            <v>0</v>
          </cell>
        </row>
        <row r="7">
          <cell r="D7">
            <v>201405</v>
          </cell>
          <cell r="E7">
            <v>41760</v>
          </cell>
          <cell r="H7">
            <v>1742</v>
          </cell>
          <cell r="P7" t="b">
            <v>0</v>
          </cell>
          <cell r="X7">
            <v>0.08</v>
          </cell>
          <cell r="Y7">
            <v>0</v>
          </cell>
          <cell r="AH7">
            <v>0</v>
          </cell>
          <cell r="AI7">
            <v>0</v>
          </cell>
        </row>
        <row r="8">
          <cell r="D8">
            <v>201406</v>
          </cell>
          <cell r="E8">
            <v>41791</v>
          </cell>
          <cell r="H8">
            <v>1742</v>
          </cell>
          <cell r="P8" t="b">
            <v>0</v>
          </cell>
          <cell r="X8">
            <v>0.08</v>
          </cell>
          <cell r="Y8">
            <v>0</v>
          </cell>
          <cell r="AH8">
            <v>0</v>
          </cell>
          <cell r="AI8">
            <v>0</v>
          </cell>
        </row>
        <row r="9">
          <cell r="D9">
            <v>201407</v>
          </cell>
          <cell r="E9">
            <v>41821</v>
          </cell>
          <cell r="H9">
            <v>1742</v>
          </cell>
          <cell r="P9" t="b">
            <v>0</v>
          </cell>
          <cell r="X9">
            <v>0.08</v>
          </cell>
          <cell r="Y9">
            <v>0</v>
          </cell>
          <cell r="AH9">
            <v>0</v>
          </cell>
          <cell r="AI9">
            <v>0</v>
          </cell>
        </row>
        <row r="10">
          <cell r="D10">
            <v>201408</v>
          </cell>
          <cell r="E10">
            <v>41852</v>
          </cell>
          <cell r="H10">
            <v>1742</v>
          </cell>
          <cell r="P10" t="b">
            <v>0</v>
          </cell>
          <cell r="X10">
            <v>0.08</v>
          </cell>
          <cell r="Y10">
            <v>0</v>
          </cell>
          <cell r="AE10">
            <v>6</v>
          </cell>
          <cell r="AH10">
            <v>0</v>
          </cell>
          <cell r="AI10">
            <v>0</v>
          </cell>
        </row>
        <row r="11">
          <cell r="D11">
            <v>201409</v>
          </cell>
          <cell r="E11">
            <v>41883</v>
          </cell>
          <cell r="H11">
            <v>2088</v>
          </cell>
          <cell r="P11" t="b">
            <v>0</v>
          </cell>
          <cell r="X11">
            <v>0.08</v>
          </cell>
          <cell r="Y11">
            <v>0</v>
          </cell>
          <cell r="AE11">
            <v>6</v>
          </cell>
          <cell r="AH11">
            <v>0</v>
          </cell>
          <cell r="AI11">
            <v>0</v>
          </cell>
        </row>
        <row r="12">
          <cell r="D12">
            <v>201410</v>
          </cell>
          <cell r="E12">
            <v>41913</v>
          </cell>
          <cell r="H12">
            <v>2088</v>
          </cell>
          <cell r="P12" t="b">
            <v>0</v>
          </cell>
          <cell r="X12">
            <v>0.08</v>
          </cell>
          <cell r="Y12">
            <v>0</v>
          </cell>
          <cell r="AE12">
            <v>6</v>
          </cell>
          <cell r="AH12">
            <v>0</v>
          </cell>
          <cell r="AI12">
            <v>0</v>
          </cell>
        </row>
        <row r="13">
          <cell r="D13">
            <v>201411</v>
          </cell>
          <cell r="E13">
            <v>41944</v>
          </cell>
          <cell r="H13">
            <v>2088</v>
          </cell>
          <cell r="P13" t="b">
            <v>0</v>
          </cell>
          <cell r="X13">
            <v>0.08</v>
          </cell>
          <cell r="Y13">
            <v>0</v>
          </cell>
          <cell r="AE13">
            <v>6</v>
          </cell>
          <cell r="AH13">
            <v>0</v>
          </cell>
          <cell r="AI13">
            <v>0</v>
          </cell>
        </row>
        <row r="14">
          <cell r="D14">
            <v>201412</v>
          </cell>
          <cell r="E14">
            <v>41974</v>
          </cell>
          <cell r="F14">
            <v>75903</v>
          </cell>
          <cell r="G14">
            <v>434.88</v>
          </cell>
          <cell r="H14">
            <v>2088</v>
          </cell>
          <cell r="P14" t="b">
            <v>0</v>
          </cell>
          <cell r="X14">
            <v>0.08</v>
          </cell>
          <cell r="Y14">
            <v>0</v>
          </cell>
          <cell r="AE14">
            <v>6</v>
          </cell>
          <cell r="AF14">
            <v>10611.18075903</v>
          </cell>
          <cell r="AG14">
            <v>434.88</v>
          </cell>
          <cell r="AH14">
            <v>0</v>
          </cell>
          <cell r="AI14">
            <v>260.928</v>
          </cell>
        </row>
        <row r="15">
          <cell r="D15">
            <v>201501</v>
          </cell>
          <cell r="E15">
            <v>42005</v>
          </cell>
          <cell r="F15">
            <v>83268</v>
          </cell>
          <cell r="G15">
            <v>423.07</v>
          </cell>
          <cell r="H15">
            <v>2088</v>
          </cell>
          <cell r="P15" t="b">
            <v>0</v>
          </cell>
          <cell r="X15">
            <v>0.08</v>
          </cell>
          <cell r="Y15">
            <v>0</v>
          </cell>
          <cell r="AE15">
            <v>6</v>
          </cell>
          <cell r="AF15">
            <v>11281.400832679999</v>
          </cell>
          <cell r="AG15">
            <v>434.88</v>
          </cell>
          <cell r="AH15">
            <v>0</v>
          </cell>
          <cell r="AI15">
            <v>253.84199999999998</v>
          </cell>
          <cell r="AJ15">
            <v>260.93</v>
          </cell>
        </row>
        <row r="16">
          <cell r="D16">
            <v>201502</v>
          </cell>
          <cell r="E16">
            <v>42036</v>
          </cell>
          <cell r="F16">
            <v>90686</v>
          </cell>
          <cell r="G16">
            <v>429.98</v>
          </cell>
          <cell r="H16">
            <v>2088</v>
          </cell>
          <cell r="P16" t="b">
            <v>0</v>
          </cell>
          <cell r="X16">
            <v>0.08</v>
          </cell>
          <cell r="Y16">
            <v>0</v>
          </cell>
          <cell r="AE16">
            <v>6</v>
          </cell>
          <cell r="AF16">
            <v>11878.77090686</v>
          </cell>
          <cell r="AG16">
            <v>434.88</v>
          </cell>
          <cell r="AH16">
            <v>0</v>
          </cell>
          <cell r="AI16">
            <v>257.988</v>
          </cell>
          <cell r="AJ16">
            <v>260.93</v>
          </cell>
        </row>
        <row r="17">
          <cell r="D17">
            <v>201503</v>
          </cell>
          <cell r="E17">
            <v>42064</v>
          </cell>
          <cell r="F17">
            <v>75522</v>
          </cell>
          <cell r="G17">
            <v>465.41</v>
          </cell>
          <cell r="H17">
            <v>2088</v>
          </cell>
          <cell r="P17" t="b">
            <v>0</v>
          </cell>
          <cell r="X17">
            <v>0.08</v>
          </cell>
          <cell r="Y17">
            <v>0</v>
          </cell>
          <cell r="AE17">
            <v>6</v>
          </cell>
          <cell r="AF17">
            <v>10576.510755220001</v>
          </cell>
          <cell r="AG17">
            <v>465.41</v>
          </cell>
          <cell r="AH17">
            <v>0</v>
          </cell>
          <cell r="AI17">
            <v>279.24599999999998</v>
          </cell>
          <cell r="AJ17">
            <v>279.25</v>
          </cell>
        </row>
        <row r="18">
          <cell r="D18">
            <v>201504</v>
          </cell>
          <cell r="E18">
            <v>42095</v>
          </cell>
          <cell r="F18">
            <v>77558</v>
          </cell>
          <cell r="G18">
            <v>457.06</v>
          </cell>
          <cell r="H18">
            <v>2088</v>
          </cell>
          <cell r="P18" t="b">
            <v>0</v>
          </cell>
          <cell r="X18">
            <v>0.08</v>
          </cell>
          <cell r="Y18">
            <v>0</v>
          </cell>
          <cell r="AE18">
            <v>6</v>
          </cell>
          <cell r="AF18">
            <v>10761.790775580001</v>
          </cell>
          <cell r="AG18">
            <v>465.41</v>
          </cell>
          <cell r="AH18">
            <v>0</v>
          </cell>
          <cell r="AI18">
            <v>274.23599999999999</v>
          </cell>
          <cell r="AJ18">
            <v>279.25</v>
          </cell>
        </row>
        <row r="19">
          <cell r="D19">
            <v>201505</v>
          </cell>
          <cell r="E19">
            <v>42125</v>
          </cell>
          <cell r="F19">
            <v>88996</v>
          </cell>
          <cell r="G19">
            <v>424.8</v>
          </cell>
          <cell r="H19">
            <v>2088</v>
          </cell>
          <cell r="P19" t="b">
            <v>0</v>
          </cell>
          <cell r="X19">
            <v>0.08</v>
          </cell>
          <cell r="Y19">
            <v>0</v>
          </cell>
          <cell r="AE19">
            <v>6</v>
          </cell>
          <cell r="AF19">
            <v>11745.26088996</v>
          </cell>
          <cell r="AG19">
            <v>465.41</v>
          </cell>
          <cell r="AH19">
            <v>0</v>
          </cell>
          <cell r="AI19">
            <v>254.88</v>
          </cell>
          <cell r="AJ19">
            <v>279.25</v>
          </cell>
        </row>
        <row r="20">
          <cell r="D20">
            <v>201506</v>
          </cell>
          <cell r="E20">
            <v>42156</v>
          </cell>
          <cell r="F20">
            <v>83374</v>
          </cell>
          <cell r="G20">
            <v>411.84</v>
          </cell>
          <cell r="H20">
            <v>2088</v>
          </cell>
          <cell r="P20" t="b">
            <v>0</v>
          </cell>
          <cell r="X20">
            <v>0.08</v>
          </cell>
          <cell r="Y20">
            <v>0</v>
          </cell>
          <cell r="AE20">
            <v>6</v>
          </cell>
          <cell r="AF20">
            <v>11232.650833739999</v>
          </cell>
          <cell r="AG20">
            <v>465.41</v>
          </cell>
          <cell r="AH20">
            <v>391.24799999999993</v>
          </cell>
          <cell r="AI20">
            <v>0</v>
          </cell>
          <cell r="AJ20">
            <v>411.84</v>
          </cell>
        </row>
        <row r="21">
          <cell r="D21">
            <v>201507</v>
          </cell>
          <cell r="E21">
            <v>42186</v>
          </cell>
          <cell r="F21">
            <v>82056</v>
          </cell>
          <cell r="G21">
            <v>410.11</v>
          </cell>
          <cell r="H21">
            <v>2088</v>
          </cell>
          <cell r="P21" t="b">
            <v>0</v>
          </cell>
          <cell r="X21">
            <v>0.08</v>
          </cell>
          <cell r="Y21">
            <v>0</v>
          </cell>
          <cell r="AE21">
            <v>6</v>
          </cell>
          <cell r="AF21">
            <v>11077.750820560001</v>
          </cell>
          <cell r="AG21">
            <v>465.41</v>
          </cell>
          <cell r="AH21">
            <v>389.60449999999997</v>
          </cell>
          <cell r="AI21">
            <v>0</v>
          </cell>
          <cell r="AJ21">
            <v>410.11</v>
          </cell>
        </row>
        <row r="22">
          <cell r="D22">
            <v>201508</v>
          </cell>
          <cell r="E22">
            <v>42217</v>
          </cell>
          <cell r="F22">
            <v>81747</v>
          </cell>
          <cell r="G22">
            <v>400.61</v>
          </cell>
          <cell r="H22">
            <v>2088</v>
          </cell>
          <cell r="P22" t="b">
            <v>0</v>
          </cell>
          <cell r="X22">
            <v>0.08</v>
          </cell>
          <cell r="Y22">
            <v>0</v>
          </cell>
          <cell r="AE22">
            <v>6</v>
          </cell>
          <cell r="AF22">
            <v>10955.01081747</v>
          </cell>
          <cell r="AG22">
            <v>465.41</v>
          </cell>
          <cell r="AH22">
            <v>380.5795</v>
          </cell>
          <cell r="AI22">
            <v>0</v>
          </cell>
          <cell r="AJ22">
            <v>400.61</v>
          </cell>
        </row>
        <row r="23">
          <cell r="D23">
            <v>201509</v>
          </cell>
          <cell r="E23">
            <v>42248</v>
          </cell>
          <cell r="F23">
            <v>85028</v>
          </cell>
          <cell r="G23">
            <v>405.22</v>
          </cell>
          <cell r="H23">
            <v>2088</v>
          </cell>
          <cell r="P23" t="b">
            <v>0</v>
          </cell>
          <cell r="X23">
            <v>0.08</v>
          </cell>
          <cell r="Y23">
            <v>0</v>
          </cell>
          <cell r="AE23">
            <v>6</v>
          </cell>
          <cell r="AF23">
            <v>11259.11085028</v>
          </cell>
          <cell r="AG23">
            <v>465.41</v>
          </cell>
          <cell r="AH23">
            <v>384.959</v>
          </cell>
          <cell r="AI23">
            <v>0</v>
          </cell>
          <cell r="AJ23">
            <v>405.22</v>
          </cell>
        </row>
        <row r="24">
          <cell r="D24">
            <v>201510</v>
          </cell>
          <cell r="E24">
            <v>42278</v>
          </cell>
          <cell r="F24">
            <v>85810</v>
          </cell>
          <cell r="G24">
            <v>417.6</v>
          </cell>
          <cell r="H24">
            <v>2088</v>
          </cell>
          <cell r="P24" t="b">
            <v>0</v>
          </cell>
          <cell r="X24">
            <v>0.08</v>
          </cell>
          <cell r="Y24">
            <v>0</v>
          </cell>
          <cell r="AE24">
            <v>6</v>
          </cell>
          <cell r="AF24">
            <v>11168.530858100001</v>
          </cell>
          <cell r="AG24">
            <v>465.41</v>
          </cell>
          <cell r="AH24">
            <v>0</v>
          </cell>
          <cell r="AI24">
            <v>250.56</v>
          </cell>
          <cell r="AJ24">
            <v>391.25</v>
          </cell>
        </row>
        <row r="25">
          <cell r="D25">
            <v>201511</v>
          </cell>
          <cell r="E25">
            <v>42309</v>
          </cell>
          <cell r="F25">
            <v>86805</v>
          </cell>
          <cell r="G25">
            <v>433.73</v>
          </cell>
          <cell r="H25">
            <v>2088</v>
          </cell>
          <cell r="P25" t="b">
            <v>0</v>
          </cell>
          <cell r="X25">
            <v>0.08</v>
          </cell>
          <cell r="Y25">
            <v>0</v>
          </cell>
          <cell r="AE25">
            <v>6</v>
          </cell>
          <cell r="AF25">
            <v>11247.140868049999</v>
          </cell>
          <cell r="AG25">
            <v>465.41</v>
          </cell>
          <cell r="AH25">
            <v>0</v>
          </cell>
          <cell r="AI25">
            <v>260.238</v>
          </cell>
          <cell r="AJ25">
            <v>391.25</v>
          </cell>
        </row>
        <row r="26">
          <cell r="D26">
            <v>201512</v>
          </cell>
          <cell r="E26">
            <v>42339</v>
          </cell>
          <cell r="F26">
            <v>79426</v>
          </cell>
          <cell r="G26">
            <v>448.7</v>
          </cell>
          <cell r="H26">
            <v>2088</v>
          </cell>
          <cell r="P26" t="b">
            <v>0</v>
          </cell>
          <cell r="X26">
            <v>0.08</v>
          </cell>
          <cell r="Y26">
            <v>0</v>
          </cell>
          <cell r="AE26">
            <v>6</v>
          </cell>
          <cell r="AF26">
            <v>10664.190794259999</v>
          </cell>
          <cell r="AG26">
            <v>465.41</v>
          </cell>
          <cell r="AH26">
            <v>0</v>
          </cell>
          <cell r="AI26">
            <v>269.21999999999997</v>
          </cell>
          <cell r="AJ26">
            <v>391.25</v>
          </cell>
        </row>
        <row r="27">
          <cell r="D27">
            <v>201601</v>
          </cell>
          <cell r="E27">
            <v>42370</v>
          </cell>
          <cell r="F27">
            <v>81483</v>
          </cell>
          <cell r="G27">
            <v>431.71</v>
          </cell>
          <cell r="H27">
            <v>2088</v>
          </cell>
          <cell r="P27" t="b">
            <v>0</v>
          </cell>
          <cell r="X27">
            <v>0.08</v>
          </cell>
          <cell r="Y27">
            <v>0</v>
          </cell>
          <cell r="AE27">
            <v>6</v>
          </cell>
          <cell r="AF27">
            <v>10826.700814830001</v>
          </cell>
          <cell r="AG27">
            <v>465.41</v>
          </cell>
          <cell r="AH27">
            <v>0</v>
          </cell>
          <cell r="AI27">
            <v>259.02599999999995</v>
          </cell>
          <cell r="AJ27">
            <v>391.25</v>
          </cell>
        </row>
        <row r="28">
          <cell r="D28">
            <v>201602</v>
          </cell>
          <cell r="E28">
            <v>42401</v>
          </cell>
          <cell r="F28">
            <v>89231</v>
          </cell>
          <cell r="G28">
            <v>497.95</v>
          </cell>
          <cell r="H28">
            <v>2088</v>
          </cell>
          <cell r="P28" t="b">
            <v>0</v>
          </cell>
          <cell r="X28">
            <v>0.08</v>
          </cell>
          <cell r="Y28">
            <v>0</v>
          </cell>
          <cell r="AE28">
            <v>6</v>
          </cell>
          <cell r="AF28">
            <v>11438.79089231</v>
          </cell>
          <cell r="AG28">
            <v>497.95</v>
          </cell>
          <cell r="AH28">
            <v>0</v>
          </cell>
          <cell r="AI28">
            <v>298.77</v>
          </cell>
          <cell r="AJ28">
            <v>391.25</v>
          </cell>
        </row>
        <row r="29">
          <cell r="D29">
            <v>201603</v>
          </cell>
          <cell r="E29">
            <v>42430</v>
          </cell>
          <cell r="F29">
            <v>78530</v>
          </cell>
          <cell r="G29">
            <v>425.09</v>
          </cell>
          <cell r="H29">
            <v>2088</v>
          </cell>
          <cell r="P29" t="b">
            <v>0</v>
          </cell>
          <cell r="X29">
            <v>0.08</v>
          </cell>
          <cell r="Y29">
            <v>0</v>
          </cell>
          <cell r="AE29">
            <v>6</v>
          </cell>
          <cell r="AF29">
            <v>10593.4107853</v>
          </cell>
          <cell r="AG29">
            <v>497.95</v>
          </cell>
          <cell r="AH29">
            <v>0</v>
          </cell>
          <cell r="AI29">
            <v>255.05399999999997</v>
          </cell>
          <cell r="AJ29">
            <v>391.25</v>
          </cell>
        </row>
        <row r="30">
          <cell r="D30">
            <v>201604</v>
          </cell>
          <cell r="E30">
            <v>42461</v>
          </cell>
          <cell r="F30">
            <v>87365</v>
          </cell>
          <cell r="G30">
            <v>462.82</v>
          </cell>
          <cell r="H30">
            <v>2088</v>
          </cell>
          <cell r="P30" t="b">
            <v>0</v>
          </cell>
          <cell r="X30">
            <v>0.08</v>
          </cell>
          <cell r="Y30">
            <v>0</v>
          </cell>
          <cell r="AE30">
            <v>6</v>
          </cell>
          <cell r="AF30">
            <v>11291.380873650001</v>
          </cell>
          <cell r="AG30">
            <v>497.95</v>
          </cell>
          <cell r="AH30">
            <v>0</v>
          </cell>
          <cell r="AI30">
            <v>277.69200000000001</v>
          </cell>
          <cell r="AJ30">
            <v>391.25</v>
          </cell>
        </row>
        <row r="31">
          <cell r="D31">
            <v>201605</v>
          </cell>
          <cell r="E31">
            <v>42491</v>
          </cell>
          <cell r="F31">
            <v>84061</v>
          </cell>
          <cell r="G31">
            <v>463.39</v>
          </cell>
          <cell r="H31">
            <v>2088</v>
          </cell>
          <cell r="P31" t="b">
            <v>0</v>
          </cell>
          <cell r="X31">
            <v>0.08</v>
          </cell>
          <cell r="Y31">
            <v>0</v>
          </cell>
          <cell r="AE31">
            <v>6</v>
          </cell>
          <cell r="AF31">
            <v>11030.360840610001</v>
          </cell>
          <cell r="AG31">
            <v>497.95</v>
          </cell>
          <cell r="AH31">
            <v>0</v>
          </cell>
          <cell r="AI31">
            <v>278.03399999999999</v>
          </cell>
          <cell r="AJ31">
            <v>391.25</v>
          </cell>
        </row>
        <row r="32">
          <cell r="D32">
            <v>201606</v>
          </cell>
          <cell r="E32">
            <v>42522</v>
          </cell>
          <cell r="F32">
            <v>86085</v>
          </cell>
          <cell r="G32">
            <v>451.3</v>
          </cell>
          <cell r="H32">
            <v>2088</v>
          </cell>
          <cell r="P32" t="b">
            <v>0</v>
          </cell>
          <cell r="X32">
            <v>0.08</v>
          </cell>
          <cell r="Y32">
            <v>0</v>
          </cell>
          <cell r="AE32">
            <v>6</v>
          </cell>
          <cell r="AF32">
            <v>11794.79086085</v>
          </cell>
          <cell r="AG32">
            <v>497.95</v>
          </cell>
          <cell r="AH32">
            <v>428.73500000000001</v>
          </cell>
          <cell r="AI32">
            <v>0</v>
          </cell>
          <cell r="AJ32">
            <v>451.3</v>
          </cell>
        </row>
        <row r="33">
          <cell r="D33">
            <v>201607</v>
          </cell>
          <cell r="E33">
            <v>42552</v>
          </cell>
          <cell r="F33">
            <v>67692</v>
          </cell>
          <cell r="G33">
            <v>421.34</v>
          </cell>
          <cell r="H33">
            <v>2088</v>
          </cell>
          <cell r="P33" t="b">
            <v>0</v>
          </cell>
          <cell r="X33">
            <v>0.08</v>
          </cell>
          <cell r="Y33">
            <v>0</v>
          </cell>
          <cell r="AE33">
            <v>6</v>
          </cell>
          <cell r="AF33">
            <v>9929.1806769200011</v>
          </cell>
          <cell r="AG33">
            <v>497.95</v>
          </cell>
          <cell r="AH33">
            <v>400.27299999999997</v>
          </cell>
          <cell r="AI33">
            <v>0</v>
          </cell>
          <cell r="AJ33">
            <v>428.74</v>
          </cell>
        </row>
        <row r="34">
          <cell r="D34">
            <v>201608</v>
          </cell>
          <cell r="E34">
            <v>42583</v>
          </cell>
          <cell r="F34">
            <v>72117</v>
          </cell>
          <cell r="G34">
            <v>416.16</v>
          </cell>
          <cell r="H34">
            <v>2088</v>
          </cell>
          <cell r="P34" t="b">
            <v>0</v>
          </cell>
          <cell r="X34">
            <v>0.08</v>
          </cell>
          <cell r="Y34">
            <v>0</v>
          </cell>
          <cell r="AE34">
            <v>6</v>
          </cell>
          <cell r="AF34">
            <v>10331.860721169998</v>
          </cell>
          <cell r="AG34">
            <v>497.95</v>
          </cell>
          <cell r="AH34">
            <v>395.35200000000003</v>
          </cell>
          <cell r="AI34">
            <v>0</v>
          </cell>
          <cell r="AJ34">
            <v>428.74</v>
          </cell>
        </row>
        <row r="35">
          <cell r="D35">
            <v>201609</v>
          </cell>
          <cell r="E35">
            <v>42614</v>
          </cell>
          <cell r="F35">
            <v>90390</v>
          </cell>
          <cell r="G35">
            <v>443.52</v>
          </cell>
          <cell r="H35">
            <v>2088</v>
          </cell>
          <cell r="P35" t="b">
            <v>0</v>
          </cell>
          <cell r="X35">
            <v>0.08</v>
          </cell>
          <cell r="Y35">
            <v>0</v>
          </cell>
          <cell r="AE35">
            <v>6</v>
          </cell>
          <cell r="AF35">
            <v>12100.1809039</v>
          </cell>
          <cell r="AG35">
            <v>497.95</v>
          </cell>
          <cell r="AH35">
            <v>421.34399999999994</v>
          </cell>
          <cell r="AI35">
            <v>0</v>
          </cell>
          <cell r="AJ35">
            <v>443.52</v>
          </cell>
        </row>
        <row r="36">
          <cell r="D36">
            <v>201610</v>
          </cell>
          <cell r="E36">
            <v>42644</v>
          </cell>
          <cell r="F36">
            <v>79353</v>
          </cell>
          <cell r="G36">
            <v>442.37</v>
          </cell>
          <cell r="H36">
            <v>2088</v>
          </cell>
          <cell r="P36" t="b">
            <v>0</v>
          </cell>
          <cell r="X36">
            <v>0.08</v>
          </cell>
          <cell r="Y36">
            <v>0</v>
          </cell>
          <cell r="AE36">
            <v>6</v>
          </cell>
          <cell r="AF36">
            <v>10990.330903900001</v>
          </cell>
          <cell r="AG36">
            <v>497.95</v>
          </cell>
          <cell r="AH36">
            <v>0</v>
          </cell>
          <cell r="AI36">
            <v>265.42199999999997</v>
          </cell>
          <cell r="AJ36">
            <v>428.74</v>
          </cell>
        </row>
        <row r="37">
          <cell r="D37">
            <v>201611</v>
          </cell>
          <cell r="E37">
            <v>42675</v>
          </cell>
          <cell r="F37">
            <v>72767</v>
          </cell>
          <cell r="G37">
            <v>446.11</v>
          </cell>
          <cell r="H37">
            <v>2088</v>
          </cell>
          <cell r="P37" t="b">
            <v>0</v>
          </cell>
          <cell r="X37">
            <v>0.08</v>
          </cell>
          <cell r="Y37">
            <v>0</v>
          </cell>
          <cell r="AE37">
            <v>6</v>
          </cell>
          <cell r="AF37">
            <v>10391.01072767</v>
          </cell>
          <cell r="AG37">
            <v>497.95</v>
          </cell>
          <cell r="AH37">
            <v>0</v>
          </cell>
          <cell r="AI37">
            <v>267.666</v>
          </cell>
          <cell r="AJ37">
            <v>428.74</v>
          </cell>
        </row>
        <row r="38">
          <cell r="D38">
            <v>201612</v>
          </cell>
          <cell r="E38">
            <v>42705</v>
          </cell>
          <cell r="F38">
            <v>77340</v>
          </cell>
          <cell r="G38">
            <v>440.06</v>
          </cell>
          <cell r="H38">
            <v>999999999</v>
          </cell>
          <cell r="N38">
            <v>1.4E-2</v>
          </cell>
          <cell r="O38">
            <v>1.4E-2</v>
          </cell>
          <cell r="P38" t="b">
            <v>0</v>
          </cell>
          <cell r="X38">
            <v>0.01</v>
          </cell>
          <cell r="Y38">
            <v>0</v>
          </cell>
          <cell r="AE38">
            <v>2</v>
          </cell>
          <cell r="AF38">
            <v>8544.1299999999992</v>
          </cell>
          <cell r="AG38">
            <v>497.95</v>
          </cell>
          <cell r="AH38">
            <v>0</v>
          </cell>
          <cell r="AI38">
            <v>264.036</v>
          </cell>
          <cell r="AJ38">
            <v>428.74</v>
          </cell>
        </row>
        <row r="39">
          <cell r="D39">
            <v>201701</v>
          </cell>
          <cell r="E39">
            <v>42736</v>
          </cell>
          <cell r="F39">
            <v>78744</v>
          </cell>
          <cell r="G39">
            <v>433.73</v>
          </cell>
          <cell r="H39">
            <v>999999999</v>
          </cell>
          <cell r="I39">
            <v>2600.760000000002</v>
          </cell>
          <cell r="N39">
            <v>1.4E-2</v>
          </cell>
          <cell r="O39">
            <v>1.4E-2</v>
          </cell>
          <cell r="P39" t="b">
            <v>0</v>
          </cell>
          <cell r="X39">
            <v>0.01</v>
          </cell>
          <cell r="Y39">
            <v>0</v>
          </cell>
          <cell r="AE39">
            <v>2</v>
          </cell>
          <cell r="AF39">
            <v>13863.205000000004</v>
          </cell>
          <cell r="AG39">
            <v>497.95</v>
          </cell>
          <cell r="AH39">
            <v>0</v>
          </cell>
          <cell r="AI39">
            <v>260.238</v>
          </cell>
          <cell r="AJ39">
            <v>428.74</v>
          </cell>
        </row>
        <row r="40">
          <cell r="D40">
            <v>201702</v>
          </cell>
          <cell r="E40">
            <v>42767</v>
          </cell>
          <cell r="F40">
            <v>69258</v>
          </cell>
          <cell r="G40">
            <v>447.26</v>
          </cell>
          <cell r="H40">
            <v>999999999</v>
          </cell>
          <cell r="N40">
            <v>1.4E-2</v>
          </cell>
          <cell r="O40">
            <v>1.4E-2</v>
          </cell>
          <cell r="P40" t="b">
            <v>0</v>
          </cell>
          <cell r="X40">
            <v>0.01</v>
          </cell>
          <cell r="Y40">
            <v>0</v>
          </cell>
          <cell r="AE40">
            <v>2</v>
          </cell>
          <cell r="AF40">
            <v>10395.1</v>
          </cell>
          <cell r="AG40">
            <v>463.39</v>
          </cell>
          <cell r="AH40">
            <v>0</v>
          </cell>
          <cell r="AI40">
            <v>268.35599999999999</v>
          </cell>
          <cell r="AJ40">
            <v>428.74</v>
          </cell>
        </row>
        <row r="41">
          <cell r="D41">
            <v>201703</v>
          </cell>
          <cell r="E41">
            <v>42795</v>
          </cell>
          <cell r="F41">
            <v>67951.649999999863</v>
          </cell>
          <cell r="G41">
            <v>430.85</v>
          </cell>
          <cell r="H41">
            <v>999999999</v>
          </cell>
          <cell r="N41">
            <v>1.4E-2</v>
          </cell>
          <cell r="O41">
            <v>1.4E-2</v>
          </cell>
          <cell r="P41" t="b">
            <v>0</v>
          </cell>
          <cell r="X41">
            <v>0.01</v>
          </cell>
          <cell r="Y41">
            <v>0</v>
          </cell>
          <cell r="AE41">
            <v>2</v>
          </cell>
          <cell r="AF41">
            <v>10229.971749999986</v>
          </cell>
          <cell r="AG41">
            <v>463.39</v>
          </cell>
          <cell r="AH41">
            <v>0</v>
          </cell>
          <cell r="AI41">
            <v>258.51</v>
          </cell>
          <cell r="AJ41">
            <v>428.74</v>
          </cell>
        </row>
        <row r="42">
          <cell r="D42">
            <v>201704</v>
          </cell>
          <cell r="E42">
            <v>42826</v>
          </cell>
          <cell r="F42">
            <v>84538.879999999874</v>
          </cell>
          <cell r="G42">
            <v>431.14</v>
          </cell>
          <cell r="H42">
            <v>999999999</v>
          </cell>
          <cell r="N42">
            <v>1.4E-2</v>
          </cell>
          <cell r="O42">
            <v>1.4E-2</v>
          </cell>
          <cell r="P42" t="b">
            <v>0</v>
          </cell>
          <cell r="X42">
            <v>0.01</v>
          </cell>
          <cell r="Y42">
            <v>0</v>
          </cell>
          <cell r="AE42">
            <v>2</v>
          </cell>
          <cell r="AF42">
            <v>11806.483599999987</v>
          </cell>
          <cell r="AG42">
            <v>463.39</v>
          </cell>
          <cell r="AH42">
            <v>0</v>
          </cell>
          <cell r="AI42">
            <v>258.68399999999997</v>
          </cell>
          <cell r="AJ42">
            <v>428.74</v>
          </cell>
        </row>
        <row r="43">
          <cell r="D43">
            <v>201705</v>
          </cell>
          <cell r="E43">
            <v>42856</v>
          </cell>
          <cell r="F43">
            <v>75844</v>
          </cell>
          <cell r="G43">
            <v>437.18</v>
          </cell>
          <cell r="H43">
            <v>999999999</v>
          </cell>
          <cell r="N43">
            <v>1.4E-2</v>
          </cell>
          <cell r="O43">
            <v>1.4E-2</v>
          </cell>
          <cell r="P43" t="b">
            <v>0</v>
          </cell>
          <cell r="X43">
            <v>0.01</v>
          </cell>
          <cell r="Y43">
            <v>0</v>
          </cell>
          <cell r="AE43">
            <v>2</v>
          </cell>
          <cell r="AF43">
            <v>10995.57</v>
          </cell>
          <cell r="AG43">
            <v>451.3</v>
          </cell>
          <cell r="AH43">
            <v>0</v>
          </cell>
          <cell r="AI43">
            <v>262.30799999999999</v>
          </cell>
          <cell r="AJ43">
            <v>428.74</v>
          </cell>
        </row>
        <row r="44">
          <cell r="D44">
            <v>201706</v>
          </cell>
          <cell r="E44">
            <v>42887</v>
          </cell>
          <cell r="F44">
            <v>78492.039999999863</v>
          </cell>
          <cell r="G44">
            <v>415.3</v>
          </cell>
          <cell r="H44">
            <v>999999999</v>
          </cell>
          <cell r="N44">
            <v>1.4E-2</v>
          </cell>
          <cell r="O44">
            <v>1.4E-2</v>
          </cell>
          <cell r="P44" t="b">
            <v>0</v>
          </cell>
          <cell r="X44">
            <v>0.01</v>
          </cell>
          <cell r="Y44">
            <v>0</v>
          </cell>
          <cell r="AE44">
            <v>2</v>
          </cell>
          <cell r="AF44">
            <v>11148.033799999987</v>
          </cell>
          <cell r="AG44">
            <v>447.26</v>
          </cell>
          <cell r="AH44">
            <v>394.53499999999997</v>
          </cell>
          <cell r="AI44">
            <v>0</v>
          </cell>
          <cell r="AJ44">
            <v>421.34</v>
          </cell>
        </row>
        <row r="45">
          <cell r="D45">
            <v>201707</v>
          </cell>
          <cell r="E45">
            <v>42917</v>
          </cell>
          <cell r="F45">
            <v>58813.399999999878</v>
          </cell>
          <cell r="G45">
            <v>393.7</v>
          </cell>
          <cell r="H45">
            <v>999999999</v>
          </cell>
          <cell r="N45">
            <v>1.4E-2</v>
          </cell>
          <cell r="O45">
            <v>1.4E-2</v>
          </cell>
          <cell r="P45" t="b">
            <v>0</v>
          </cell>
          <cell r="X45">
            <v>0.01</v>
          </cell>
          <cell r="Y45">
            <v>0</v>
          </cell>
          <cell r="AE45">
            <v>2</v>
          </cell>
          <cell r="AF45">
            <v>9224.5629999999892</v>
          </cell>
          <cell r="AG45">
            <v>447.26</v>
          </cell>
          <cell r="AH45">
            <v>374.01499999999999</v>
          </cell>
          <cell r="AI45">
            <v>0</v>
          </cell>
          <cell r="AJ45">
            <v>421.34</v>
          </cell>
        </row>
        <row r="46">
          <cell r="D46">
            <v>201708</v>
          </cell>
          <cell r="E46">
            <v>42948</v>
          </cell>
          <cell r="F46">
            <v>74388.819999999905</v>
          </cell>
          <cell r="G46">
            <v>441.22</v>
          </cell>
          <cell r="H46">
            <v>999999999</v>
          </cell>
          <cell r="N46">
            <v>1.4E-2</v>
          </cell>
          <cell r="O46">
            <v>1.4E-2</v>
          </cell>
          <cell r="P46" t="b">
            <v>0</v>
          </cell>
          <cell r="X46">
            <v>0.01</v>
          </cell>
          <cell r="Y46">
            <v>0</v>
          </cell>
          <cell r="AE46">
            <v>2</v>
          </cell>
          <cell r="AF46">
            <v>10942.307899999993</v>
          </cell>
          <cell r="AG46">
            <v>447.26</v>
          </cell>
          <cell r="AH46">
            <v>419.15899999999999</v>
          </cell>
          <cell r="AI46">
            <v>0</v>
          </cell>
          <cell r="AJ46">
            <v>441.22</v>
          </cell>
        </row>
        <row r="47">
          <cell r="D47">
            <v>201709</v>
          </cell>
          <cell r="E47">
            <v>42979</v>
          </cell>
          <cell r="F47">
            <v>74726.720000000001</v>
          </cell>
          <cell r="G47">
            <v>425.95</v>
          </cell>
          <cell r="H47">
            <v>999999999</v>
          </cell>
          <cell r="N47">
            <v>1.4E-2</v>
          </cell>
          <cell r="O47">
            <v>1.4E-2</v>
          </cell>
          <cell r="P47" t="b">
            <v>0</v>
          </cell>
          <cell r="X47">
            <v>0.01</v>
          </cell>
          <cell r="Y47">
            <v>0</v>
          </cell>
          <cell r="AE47">
            <v>2</v>
          </cell>
          <cell r="AF47">
            <v>10844.6134</v>
          </cell>
          <cell r="AG47">
            <v>447.26</v>
          </cell>
          <cell r="AH47">
            <v>404.65249999999997</v>
          </cell>
          <cell r="AI47">
            <v>0</v>
          </cell>
          <cell r="AJ47">
            <v>425.95</v>
          </cell>
        </row>
        <row r="48">
          <cell r="D48">
            <v>201710</v>
          </cell>
          <cell r="E48">
            <v>43009</v>
          </cell>
          <cell r="F48">
            <v>50813.020000000004</v>
          </cell>
          <cell r="G48">
            <v>406.66</v>
          </cell>
          <cell r="H48">
            <v>999999999</v>
          </cell>
          <cell r="N48">
            <v>1.4E-2</v>
          </cell>
          <cell r="O48">
            <v>1.4E-2</v>
          </cell>
          <cell r="P48" t="b">
            <v>0</v>
          </cell>
          <cell r="X48">
            <v>0.01</v>
          </cell>
          <cell r="Y48">
            <v>0</v>
          </cell>
          <cell r="AE48">
            <v>2</v>
          </cell>
          <cell r="AF48">
            <v>8483.8469000000005</v>
          </cell>
          <cell r="AG48">
            <v>447.26</v>
          </cell>
          <cell r="AH48">
            <v>0</v>
          </cell>
          <cell r="AI48">
            <v>243.99600000000001</v>
          </cell>
          <cell r="AJ48">
            <v>419.16</v>
          </cell>
        </row>
        <row r="49">
          <cell r="D49">
            <v>201711</v>
          </cell>
          <cell r="E49">
            <v>43040</v>
          </cell>
          <cell r="F49">
            <v>67031.02000000012</v>
          </cell>
          <cell r="G49">
            <v>426.24</v>
          </cell>
          <cell r="H49">
            <v>999999999</v>
          </cell>
          <cell r="N49">
            <v>1.4E-2</v>
          </cell>
          <cell r="O49">
            <v>1.4E-2</v>
          </cell>
          <cell r="P49" t="b">
            <v>0</v>
          </cell>
          <cell r="X49">
            <v>0.01</v>
          </cell>
          <cell r="Y49">
            <v>0</v>
          </cell>
          <cell r="AE49">
            <v>2</v>
          </cell>
          <cell r="AF49">
            <v>10073.506900000011</v>
          </cell>
          <cell r="AG49">
            <v>447.26</v>
          </cell>
          <cell r="AH49">
            <v>0</v>
          </cell>
          <cell r="AI49">
            <v>255.744</v>
          </cell>
          <cell r="AJ49">
            <v>419.16</v>
          </cell>
        </row>
        <row r="50">
          <cell r="D50">
            <v>201712</v>
          </cell>
          <cell r="E50">
            <v>43070</v>
          </cell>
          <cell r="F50">
            <v>64411.810000000041</v>
          </cell>
          <cell r="G50">
            <v>438.62</v>
          </cell>
          <cell r="H50">
            <v>999999999</v>
          </cell>
          <cell r="N50">
            <v>1.4E-2</v>
          </cell>
          <cell r="O50">
            <v>1.4E-2</v>
          </cell>
          <cell r="P50" t="b">
            <v>0</v>
          </cell>
          <cell r="X50">
            <v>0.01</v>
          </cell>
          <cell r="Y50">
            <v>0</v>
          </cell>
          <cell r="AE50">
            <v>2</v>
          </cell>
          <cell r="AF50">
            <v>9855.6319500000045</v>
          </cell>
          <cell r="AG50">
            <v>447.26</v>
          </cell>
          <cell r="AH50">
            <v>0</v>
          </cell>
          <cell r="AI50">
            <v>263.17199999999997</v>
          </cell>
          <cell r="AJ50">
            <v>419.16</v>
          </cell>
        </row>
        <row r="51">
          <cell r="D51">
            <v>201801</v>
          </cell>
          <cell r="E51">
            <v>43101</v>
          </cell>
          <cell r="F51">
            <v>63778.76</v>
          </cell>
          <cell r="G51">
            <v>431.42</v>
          </cell>
          <cell r="H51">
            <v>999999999</v>
          </cell>
          <cell r="N51">
            <v>1.4E-2</v>
          </cell>
          <cell r="O51">
            <v>1.4E-2</v>
          </cell>
          <cell r="P51" t="b">
            <v>0</v>
          </cell>
          <cell r="X51">
            <v>0.01</v>
          </cell>
          <cell r="Y51">
            <v>0</v>
          </cell>
          <cell r="AE51">
            <v>2</v>
          </cell>
          <cell r="AF51">
            <v>9777.4922000000006</v>
          </cell>
          <cell r="AG51">
            <v>447.26</v>
          </cell>
          <cell r="AH51">
            <v>0</v>
          </cell>
          <cell r="AI51">
            <v>258.85199999999998</v>
          </cell>
          <cell r="AJ51">
            <v>419.16</v>
          </cell>
        </row>
        <row r="52">
          <cell r="D52">
            <v>201802</v>
          </cell>
          <cell r="E52">
            <v>43132</v>
          </cell>
          <cell r="F52">
            <v>52176.770000000011</v>
          </cell>
          <cell r="G52">
            <v>443.52</v>
          </cell>
          <cell r="H52">
            <v>999999999</v>
          </cell>
          <cell r="N52">
            <v>1.4E-2</v>
          </cell>
          <cell r="O52">
            <v>1.4E-2</v>
          </cell>
          <cell r="P52" t="b">
            <v>0</v>
          </cell>
          <cell r="X52">
            <v>0.01</v>
          </cell>
          <cell r="Y52">
            <v>0</v>
          </cell>
          <cell r="AE52">
            <v>2</v>
          </cell>
          <cell r="AF52">
            <v>8705.5531500000016</v>
          </cell>
          <cell r="AG52">
            <v>443.52</v>
          </cell>
          <cell r="AH52">
            <v>0</v>
          </cell>
          <cell r="AI52">
            <v>266.11199999999997</v>
          </cell>
          <cell r="AJ52">
            <v>419.16</v>
          </cell>
        </row>
        <row r="53">
          <cell r="D53">
            <v>201803</v>
          </cell>
          <cell r="E53">
            <v>43160</v>
          </cell>
          <cell r="F53">
            <v>55132.860000000073</v>
          </cell>
          <cell r="G53">
            <v>411.55</v>
          </cell>
          <cell r="H53">
            <v>999999999</v>
          </cell>
          <cell r="N53">
            <v>1.4E-2</v>
          </cell>
          <cell r="O53">
            <v>1.4E-2</v>
          </cell>
          <cell r="P53" t="b">
            <v>0</v>
          </cell>
          <cell r="X53">
            <v>0.01</v>
          </cell>
          <cell r="Y53">
            <v>0</v>
          </cell>
          <cell r="AE53">
            <v>2</v>
          </cell>
          <cell r="AF53">
            <v>8906.4567000000079</v>
          </cell>
          <cell r="AG53">
            <v>443.52</v>
          </cell>
          <cell r="AH53">
            <v>0</v>
          </cell>
          <cell r="AI53">
            <v>246.93</v>
          </cell>
          <cell r="AJ53">
            <v>419.16</v>
          </cell>
        </row>
        <row r="54">
          <cell r="D54">
            <v>201804</v>
          </cell>
          <cell r="E54">
            <v>43191</v>
          </cell>
          <cell r="F54">
            <v>61735.42999999992</v>
          </cell>
          <cell r="G54">
            <v>421.34</v>
          </cell>
          <cell r="H54">
            <v>999999999</v>
          </cell>
          <cell r="N54">
            <v>1.4E-2</v>
          </cell>
          <cell r="O54">
            <v>1.4E-2</v>
          </cell>
          <cell r="P54" t="b">
            <v>0</v>
          </cell>
          <cell r="X54">
            <v>0.01</v>
          </cell>
          <cell r="Y54">
            <v>0</v>
          </cell>
          <cell r="AE54">
            <v>2</v>
          </cell>
          <cell r="AF54">
            <v>9558.1758499999924</v>
          </cell>
          <cell r="AG54">
            <v>443.52</v>
          </cell>
          <cell r="AH54">
            <v>0</v>
          </cell>
          <cell r="AI54">
            <v>252.80399999999997</v>
          </cell>
          <cell r="AJ54">
            <v>419.16</v>
          </cell>
        </row>
        <row r="55">
          <cell r="D55">
            <v>201805</v>
          </cell>
          <cell r="E55">
            <v>43221</v>
          </cell>
          <cell r="F55">
            <v>64109.809999999983</v>
          </cell>
          <cell r="G55">
            <v>394.85</v>
          </cell>
          <cell r="H55">
            <v>999999999</v>
          </cell>
          <cell r="N55">
            <v>1.4E-2</v>
          </cell>
          <cell r="O55">
            <v>1.4E-2</v>
          </cell>
          <cell r="P55" t="b">
            <v>0</v>
          </cell>
          <cell r="X55">
            <v>0.01</v>
          </cell>
          <cell r="Y55">
            <v>0</v>
          </cell>
          <cell r="AE55">
            <v>2</v>
          </cell>
          <cell r="AF55">
            <v>9717.5169499999975</v>
          </cell>
          <cell r="AG55">
            <v>443.52</v>
          </cell>
          <cell r="AH55">
            <v>0</v>
          </cell>
          <cell r="AI55">
            <v>236.91</v>
          </cell>
          <cell r="AJ55">
            <v>419.16</v>
          </cell>
        </row>
        <row r="56">
          <cell r="D56">
            <v>201806</v>
          </cell>
          <cell r="E56">
            <v>43252</v>
          </cell>
          <cell r="H56">
            <v>999999999</v>
          </cell>
          <cell r="N56">
            <v>1.4E-2</v>
          </cell>
          <cell r="O56">
            <v>1.4E-2</v>
          </cell>
          <cell r="P56" t="b">
            <v>0</v>
          </cell>
          <cell r="X56">
            <v>0.01</v>
          </cell>
          <cell r="Y56">
            <v>0</v>
          </cell>
          <cell r="AE56">
            <v>2</v>
          </cell>
          <cell r="AG56">
            <v>443.52</v>
          </cell>
          <cell r="AH56">
            <v>0</v>
          </cell>
          <cell r="AI56">
            <v>0</v>
          </cell>
          <cell r="AJ56">
            <v>419.16</v>
          </cell>
        </row>
        <row r="57">
          <cell r="D57">
            <v>201807</v>
          </cell>
          <cell r="E57">
            <v>43282</v>
          </cell>
          <cell r="H57">
            <v>999999999</v>
          </cell>
          <cell r="N57">
            <v>1.4E-2</v>
          </cell>
          <cell r="O57">
            <v>1.4E-2</v>
          </cell>
          <cell r="P57" t="b">
            <v>0</v>
          </cell>
          <cell r="X57">
            <v>0.01</v>
          </cell>
          <cell r="Y57">
            <v>0</v>
          </cell>
          <cell r="AE57">
            <v>2</v>
          </cell>
          <cell r="AG57">
            <v>443.52</v>
          </cell>
          <cell r="AH57">
            <v>0</v>
          </cell>
          <cell r="AI57">
            <v>0</v>
          </cell>
          <cell r="AJ57">
            <v>419.16</v>
          </cell>
        </row>
        <row r="58">
          <cell r="D58">
            <v>201808</v>
          </cell>
          <cell r="E58">
            <v>43313</v>
          </cell>
          <cell r="H58">
            <v>999999999</v>
          </cell>
          <cell r="N58">
            <v>1.4E-2</v>
          </cell>
          <cell r="O58">
            <v>1.4E-2</v>
          </cell>
          <cell r="P58" t="b">
            <v>0</v>
          </cell>
          <cell r="X58">
            <v>0.01</v>
          </cell>
          <cell r="Y58">
            <v>0</v>
          </cell>
          <cell r="AE58">
            <v>2</v>
          </cell>
          <cell r="AG58">
            <v>443.52</v>
          </cell>
          <cell r="AH58">
            <v>0</v>
          </cell>
          <cell r="AI58">
            <v>0</v>
          </cell>
          <cell r="AJ58">
            <v>404.65</v>
          </cell>
        </row>
        <row r="59">
          <cell r="D59">
            <v>201809</v>
          </cell>
          <cell r="E59">
            <v>43344</v>
          </cell>
          <cell r="H59">
            <v>999999999</v>
          </cell>
          <cell r="N59">
            <v>1.4E-2</v>
          </cell>
          <cell r="O59">
            <v>1.4E-2</v>
          </cell>
          <cell r="P59" t="b">
            <v>0</v>
          </cell>
          <cell r="X59">
            <v>0.01</v>
          </cell>
          <cell r="Y59">
            <v>0</v>
          </cell>
          <cell r="AE59">
            <v>2</v>
          </cell>
          <cell r="AG59">
            <v>443.52</v>
          </cell>
          <cell r="AH59">
            <v>0</v>
          </cell>
          <cell r="AI59">
            <v>0</v>
          </cell>
          <cell r="AJ59">
            <v>266.11</v>
          </cell>
        </row>
        <row r="60">
          <cell r="D60">
            <v>201810</v>
          </cell>
          <cell r="E60">
            <v>43374</v>
          </cell>
          <cell r="H60">
            <v>999999999</v>
          </cell>
          <cell r="N60">
            <v>1.4E-2</v>
          </cell>
          <cell r="O60">
            <v>1.4E-2</v>
          </cell>
          <cell r="P60" t="b">
            <v>0</v>
          </cell>
          <cell r="X60">
            <v>0.01</v>
          </cell>
          <cell r="Y60">
            <v>0</v>
          </cell>
          <cell r="AE60">
            <v>2</v>
          </cell>
          <cell r="AG60">
            <v>443.52</v>
          </cell>
          <cell r="AH60">
            <v>0</v>
          </cell>
          <cell r="AI60">
            <v>0</v>
          </cell>
          <cell r="AJ60">
            <v>266.11</v>
          </cell>
        </row>
        <row r="61">
          <cell r="D61">
            <v>201811</v>
          </cell>
          <cell r="E61">
            <v>43405</v>
          </cell>
          <cell r="H61">
            <v>999999999</v>
          </cell>
          <cell r="N61">
            <v>1.4E-2</v>
          </cell>
          <cell r="O61">
            <v>1.4E-2</v>
          </cell>
          <cell r="P61" t="b">
            <v>0</v>
          </cell>
          <cell r="X61">
            <v>0.01</v>
          </cell>
          <cell r="Y61">
            <v>0</v>
          </cell>
          <cell r="AE61">
            <v>2</v>
          </cell>
          <cell r="AG61">
            <v>443.52</v>
          </cell>
          <cell r="AH61">
            <v>0</v>
          </cell>
          <cell r="AI61">
            <v>0</v>
          </cell>
          <cell r="AJ61">
            <v>266.11</v>
          </cell>
        </row>
        <row r="62">
          <cell r="D62">
            <v>201812</v>
          </cell>
          <cell r="E62">
            <v>43435</v>
          </cell>
          <cell r="H62">
            <v>999999999</v>
          </cell>
          <cell r="N62">
            <v>1.4E-2</v>
          </cell>
          <cell r="O62">
            <v>1.4E-2</v>
          </cell>
          <cell r="P62" t="b">
            <v>0</v>
          </cell>
          <cell r="X62">
            <v>0.01</v>
          </cell>
          <cell r="Y62">
            <v>0</v>
          </cell>
          <cell r="AE62">
            <v>2</v>
          </cell>
          <cell r="AG62">
            <v>443.52</v>
          </cell>
          <cell r="AH62">
            <v>0</v>
          </cell>
          <cell r="AI62">
            <v>0</v>
          </cell>
          <cell r="AJ62">
            <v>266.11</v>
          </cell>
        </row>
        <row r="63">
          <cell r="D63">
            <v>201901</v>
          </cell>
          <cell r="E63">
            <v>43466</v>
          </cell>
          <cell r="H63">
            <v>999999999</v>
          </cell>
          <cell r="P63" t="b">
            <v>0</v>
          </cell>
          <cell r="X63">
            <v>0.01</v>
          </cell>
          <cell r="Y63">
            <v>0</v>
          </cell>
          <cell r="AE63">
            <v>2</v>
          </cell>
          <cell r="AG63">
            <v>443.52</v>
          </cell>
          <cell r="AH63">
            <v>0</v>
          </cell>
          <cell r="AI63">
            <v>0</v>
          </cell>
          <cell r="AJ63">
            <v>266.11</v>
          </cell>
        </row>
        <row r="64">
          <cell r="D64">
            <v>201902</v>
          </cell>
          <cell r="E64">
            <v>43497</v>
          </cell>
          <cell r="H64">
            <v>999999999</v>
          </cell>
          <cell r="P64" t="b">
            <v>0</v>
          </cell>
          <cell r="X64">
            <v>0.01</v>
          </cell>
          <cell r="Y64">
            <v>0</v>
          </cell>
          <cell r="AE64">
            <v>2</v>
          </cell>
          <cell r="AG64">
            <v>421.34</v>
          </cell>
          <cell r="AH64">
            <v>0</v>
          </cell>
          <cell r="AI64">
            <v>0</v>
          </cell>
          <cell r="AJ64">
            <v>252.8</v>
          </cell>
        </row>
        <row r="65">
          <cell r="D65">
            <v>201903</v>
          </cell>
          <cell r="E65">
            <v>43525</v>
          </cell>
          <cell r="H65">
            <v>999999999</v>
          </cell>
          <cell r="P65" t="b">
            <v>0</v>
          </cell>
          <cell r="X65">
            <v>0.01</v>
          </cell>
          <cell r="Y65">
            <v>0</v>
          </cell>
          <cell r="AE65">
            <v>2</v>
          </cell>
          <cell r="AG65">
            <v>421.34</v>
          </cell>
          <cell r="AH65">
            <v>0</v>
          </cell>
          <cell r="AI65">
            <v>0</v>
          </cell>
          <cell r="AJ65">
            <v>252.8</v>
          </cell>
        </row>
        <row r="66">
          <cell r="D66">
            <v>201904</v>
          </cell>
          <cell r="E66">
            <v>43556</v>
          </cell>
          <cell r="H66">
            <v>999999999</v>
          </cell>
          <cell r="P66" t="b">
            <v>0</v>
          </cell>
          <cell r="X66">
            <v>0.01</v>
          </cell>
          <cell r="Y66">
            <v>0</v>
          </cell>
          <cell r="AE66">
            <v>2</v>
          </cell>
          <cell r="AG66">
            <v>394.85</v>
          </cell>
          <cell r="AH66">
            <v>0</v>
          </cell>
          <cell r="AI66">
            <v>0</v>
          </cell>
          <cell r="AJ66">
            <v>236.91</v>
          </cell>
        </row>
        <row r="67">
          <cell r="D67">
            <v>201905</v>
          </cell>
          <cell r="E67">
            <v>43586</v>
          </cell>
          <cell r="H67">
            <v>999999999</v>
          </cell>
          <cell r="P67" t="b">
            <v>0</v>
          </cell>
          <cell r="X67">
            <v>0.01</v>
          </cell>
          <cell r="Y67">
            <v>0</v>
          </cell>
          <cell r="AE67">
            <v>2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</row>
        <row r="68">
          <cell r="D68">
            <v>201906</v>
          </cell>
          <cell r="E68">
            <v>43617</v>
          </cell>
          <cell r="H68">
            <v>999999999</v>
          </cell>
          <cell r="P68" t="b">
            <v>0</v>
          </cell>
          <cell r="X68">
            <v>0.01</v>
          </cell>
          <cell r="Y68">
            <v>0</v>
          </cell>
          <cell r="AE68">
            <v>2</v>
          </cell>
          <cell r="AG68">
            <v>0</v>
          </cell>
          <cell r="AH68">
            <v>0</v>
          </cell>
          <cell r="AI68">
            <v>0</v>
          </cell>
          <cell r="AJ68">
            <v>0</v>
          </cell>
        </row>
        <row r="69">
          <cell r="D69">
            <v>201907</v>
          </cell>
          <cell r="E69">
            <v>43647</v>
          </cell>
          <cell r="H69">
            <v>999999999</v>
          </cell>
          <cell r="P69" t="b">
            <v>0</v>
          </cell>
          <cell r="X69">
            <v>0.01</v>
          </cell>
          <cell r="Y69">
            <v>0</v>
          </cell>
          <cell r="AE69">
            <v>2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</row>
        <row r="70">
          <cell r="D70">
            <v>201908</v>
          </cell>
          <cell r="E70">
            <v>43678</v>
          </cell>
          <cell r="H70">
            <v>999999999</v>
          </cell>
          <cell r="P70" t="b">
            <v>0</v>
          </cell>
          <cell r="X70">
            <v>0.01</v>
          </cell>
          <cell r="Y70">
            <v>0</v>
          </cell>
          <cell r="AE70">
            <v>2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</row>
        <row r="71">
          <cell r="D71">
            <v>201909</v>
          </cell>
          <cell r="E71">
            <v>43709</v>
          </cell>
          <cell r="H71">
            <v>999999999</v>
          </cell>
          <cell r="P71" t="b">
            <v>0</v>
          </cell>
          <cell r="X71">
            <v>0.01</v>
          </cell>
          <cell r="Y71">
            <v>0</v>
          </cell>
          <cell r="AE71">
            <v>2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</row>
        <row r="72">
          <cell r="D72">
            <v>201910</v>
          </cell>
          <cell r="E72">
            <v>43739</v>
          </cell>
          <cell r="H72">
            <v>999999999</v>
          </cell>
          <cell r="P72" t="b">
            <v>0</v>
          </cell>
          <cell r="X72">
            <v>0.01</v>
          </cell>
          <cell r="Y72">
            <v>0</v>
          </cell>
          <cell r="AE72">
            <v>2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</row>
        <row r="73">
          <cell r="D73">
            <v>201911</v>
          </cell>
          <cell r="E73">
            <v>43770</v>
          </cell>
          <cell r="H73">
            <v>999999999</v>
          </cell>
          <cell r="P73" t="b">
            <v>0</v>
          </cell>
          <cell r="X73">
            <v>0.01</v>
          </cell>
          <cell r="Y73">
            <v>0</v>
          </cell>
          <cell r="AE73">
            <v>2</v>
          </cell>
          <cell r="AG73">
            <v>0</v>
          </cell>
          <cell r="AH73">
            <v>0</v>
          </cell>
          <cell r="AI73">
            <v>0</v>
          </cell>
          <cell r="AJ73">
            <v>0</v>
          </cell>
        </row>
        <row r="74">
          <cell r="D74">
            <v>201912</v>
          </cell>
          <cell r="E74">
            <v>43800</v>
          </cell>
          <cell r="H74">
            <v>999999999</v>
          </cell>
          <cell r="P74" t="b">
            <v>0</v>
          </cell>
          <cell r="X74">
            <v>0.01</v>
          </cell>
          <cell r="Y74">
            <v>0</v>
          </cell>
          <cell r="AE74">
            <v>2</v>
          </cell>
          <cell r="AG74">
            <v>0</v>
          </cell>
          <cell r="AH74">
            <v>0</v>
          </cell>
          <cell r="AI74">
            <v>0</v>
          </cell>
          <cell r="AJ74">
            <v>0</v>
          </cell>
        </row>
        <row r="75">
          <cell r="D75">
            <v>202001</v>
          </cell>
          <cell r="E75">
            <v>43831</v>
          </cell>
          <cell r="H75">
            <v>999999999</v>
          </cell>
          <cell r="P75" t="b">
            <v>0</v>
          </cell>
          <cell r="X75">
            <v>0.01</v>
          </cell>
          <cell r="Y75">
            <v>0</v>
          </cell>
          <cell r="AE75">
            <v>2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</row>
        <row r="76">
          <cell r="D76">
            <v>202002</v>
          </cell>
          <cell r="E76">
            <v>43862</v>
          </cell>
          <cell r="H76">
            <v>999999999</v>
          </cell>
          <cell r="P76" t="b">
            <v>0</v>
          </cell>
          <cell r="X76">
            <v>0.01</v>
          </cell>
          <cell r="Y76">
            <v>0</v>
          </cell>
          <cell r="AE76">
            <v>2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</row>
        <row r="77">
          <cell r="D77">
            <v>202003</v>
          </cell>
          <cell r="E77">
            <v>43891</v>
          </cell>
          <cell r="H77">
            <v>999999999</v>
          </cell>
          <cell r="P77" t="b">
            <v>0</v>
          </cell>
          <cell r="X77">
            <v>0.01</v>
          </cell>
          <cell r="Y77">
            <v>0</v>
          </cell>
          <cell r="AE77">
            <v>2</v>
          </cell>
          <cell r="AG77">
            <v>0</v>
          </cell>
          <cell r="AH77">
            <v>0</v>
          </cell>
          <cell r="AI77">
            <v>0</v>
          </cell>
          <cell r="AJ77">
            <v>0</v>
          </cell>
        </row>
        <row r="78">
          <cell r="D78">
            <v>202004</v>
          </cell>
          <cell r="E78">
            <v>43922</v>
          </cell>
          <cell r="H78">
            <v>999999999</v>
          </cell>
          <cell r="P78" t="b">
            <v>0</v>
          </cell>
          <cell r="X78">
            <v>0.01</v>
          </cell>
          <cell r="Y78">
            <v>0</v>
          </cell>
          <cell r="AE78">
            <v>2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</row>
        <row r="79">
          <cell r="D79">
            <v>202005</v>
          </cell>
          <cell r="E79">
            <v>43952</v>
          </cell>
          <cell r="H79">
            <v>999999999</v>
          </cell>
          <cell r="P79" t="b">
            <v>0</v>
          </cell>
          <cell r="X79">
            <v>0.01</v>
          </cell>
          <cell r="Y79">
            <v>0</v>
          </cell>
          <cell r="AE79">
            <v>2</v>
          </cell>
          <cell r="AG79">
            <v>0</v>
          </cell>
          <cell r="AH79">
            <v>0</v>
          </cell>
          <cell r="AI79">
            <v>0</v>
          </cell>
          <cell r="AJ79">
            <v>0</v>
          </cell>
        </row>
        <row r="80">
          <cell r="D80">
            <v>202006</v>
          </cell>
          <cell r="E80">
            <v>43983</v>
          </cell>
          <cell r="H80">
            <v>999999999</v>
          </cell>
          <cell r="P80" t="b">
            <v>0</v>
          </cell>
          <cell r="X80">
            <v>0.01</v>
          </cell>
          <cell r="Y80">
            <v>0</v>
          </cell>
          <cell r="AE80">
            <v>2</v>
          </cell>
          <cell r="AG80">
            <v>0</v>
          </cell>
          <cell r="AH80">
            <v>0</v>
          </cell>
          <cell r="AI80">
            <v>0</v>
          </cell>
          <cell r="AJ80">
            <v>0</v>
          </cell>
        </row>
        <row r="81">
          <cell r="D81">
            <v>202007</v>
          </cell>
          <cell r="E81">
            <v>44013</v>
          </cell>
          <cell r="H81">
            <v>999999999</v>
          </cell>
          <cell r="P81" t="b">
            <v>0</v>
          </cell>
          <cell r="X81">
            <v>0.01</v>
          </cell>
          <cell r="Y81">
            <v>0</v>
          </cell>
          <cell r="AE81">
            <v>2</v>
          </cell>
          <cell r="AG81">
            <v>0</v>
          </cell>
          <cell r="AH81">
            <v>0</v>
          </cell>
          <cell r="AI81">
            <v>0</v>
          </cell>
          <cell r="AJ81">
            <v>0</v>
          </cell>
        </row>
        <row r="82">
          <cell r="D82">
            <v>202008</v>
          </cell>
          <cell r="E82">
            <v>44044</v>
          </cell>
          <cell r="H82">
            <v>999999999</v>
          </cell>
          <cell r="P82" t="b">
            <v>0</v>
          </cell>
          <cell r="X82">
            <v>0.01</v>
          </cell>
          <cell r="Y82">
            <v>0</v>
          </cell>
          <cell r="AE82">
            <v>2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</row>
        <row r="83">
          <cell r="D83">
            <v>202009</v>
          </cell>
          <cell r="E83">
            <v>44075</v>
          </cell>
          <cell r="H83">
            <v>999999999</v>
          </cell>
          <cell r="P83" t="b">
            <v>0</v>
          </cell>
          <cell r="X83">
            <v>0.01</v>
          </cell>
          <cell r="Y83">
            <v>0</v>
          </cell>
          <cell r="AE83">
            <v>2</v>
          </cell>
          <cell r="AG83">
            <v>0</v>
          </cell>
          <cell r="AH83">
            <v>0</v>
          </cell>
          <cell r="AI83">
            <v>0</v>
          </cell>
          <cell r="AJ83">
            <v>0</v>
          </cell>
        </row>
        <row r="84">
          <cell r="D84">
            <v>202010</v>
          </cell>
          <cell r="E84">
            <v>44105</v>
          </cell>
          <cell r="H84">
            <v>999999999</v>
          </cell>
          <cell r="P84" t="b">
            <v>0</v>
          </cell>
          <cell r="X84">
            <v>0.01</v>
          </cell>
          <cell r="Y84">
            <v>0</v>
          </cell>
          <cell r="AE84">
            <v>2</v>
          </cell>
          <cell r="AG84">
            <v>0</v>
          </cell>
          <cell r="AH84">
            <v>0</v>
          </cell>
          <cell r="AI84">
            <v>0</v>
          </cell>
          <cell r="AJ84">
            <v>0</v>
          </cell>
        </row>
        <row r="85">
          <cell r="D85">
            <v>202011</v>
          </cell>
          <cell r="E85">
            <v>44136</v>
          </cell>
          <cell r="H85">
            <v>999999999</v>
          </cell>
          <cell r="P85" t="b">
            <v>0</v>
          </cell>
          <cell r="X85">
            <v>0.01</v>
          </cell>
          <cell r="Y85">
            <v>0</v>
          </cell>
          <cell r="AE85">
            <v>2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</row>
        <row r="86">
          <cell r="D86">
            <v>202012</v>
          </cell>
          <cell r="E86">
            <v>44166</v>
          </cell>
          <cell r="H86">
            <v>999999999</v>
          </cell>
          <cell r="P86" t="b">
            <v>0</v>
          </cell>
          <cell r="X86">
            <v>0.01</v>
          </cell>
          <cell r="Y86">
            <v>0</v>
          </cell>
          <cell r="AE86">
            <v>2</v>
          </cell>
          <cell r="AG86">
            <v>0</v>
          </cell>
          <cell r="AH86">
            <v>0</v>
          </cell>
          <cell r="AI86">
            <v>0</v>
          </cell>
          <cell r="AJ86">
            <v>0</v>
          </cell>
        </row>
        <row r="87">
          <cell r="D87">
            <v>202101</v>
          </cell>
          <cell r="E87">
            <v>44197</v>
          </cell>
          <cell r="H87">
            <v>999999999</v>
          </cell>
          <cell r="P87" t="b">
            <v>0</v>
          </cell>
          <cell r="X87">
            <v>0.01</v>
          </cell>
          <cell r="Y87">
            <v>0</v>
          </cell>
          <cell r="AE87">
            <v>2</v>
          </cell>
          <cell r="AG87">
            <v>0</v>
          </cell>
          <cell r="AH87">
            <v>0</v>
          </cell>
          <cell r="AI87">
            <v>0</v>
          </cell>
          <cell r="AJ87">
            <v>0</v>
          </cell>
        </row>
        <row r="88">
          <cell r="D88">
            <v>202102</v>
          </cell>
          <cell r="E88">
            <v>44228</v>
          </cell>
          <cell r="H88">
            <v>999999999</v>
          </cell>
          <cell r="P88" t="b">
            <v>0</v>
          </cell>
          <cell r="X88">
            <v>0.01</v>
          </cell>
          <cell r="Y88">
            <v>0</v>
          </cell>
          <cell r="AE88">
            <v>2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</row>
        <row r="89">
          <cell r="D89">
            <v>202103</v>
          </cell>
          <cell r="E89">
            <v>44256</v>
          </cell>
          <cell r="H89">
            <v>999999999</v>
          </cell>
          <cell r="P89" t="b">
            <v>0</v>
          </cell>
          <cell r="X89">
            <v>0.01</v>
          </cell>
          <cell r="Y89">
            <v>0</v>
          </cell>
          <cell r="AE89">
            <v>2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</row>
        <row r="90">
          <cell r="D90">
            <v>202104</v>
          </cell>
          <cell r="E90">
            <v>44287</v>
          </cell>
          <cell r="H90">
            <v>999999999</v>
          </cell>
          <cell r="P90" t="b">
            <v>0</v>
          </cell>
          <cell r="X90">
            <v>0.01</v>
          </cell>
          <cell r="Y90">
            <v>0</v>
          </cell>
          <cell r="AE90">
            <v>2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</row>
        <row r="91">
          <cell r="D91">
            <v>202105</v>
          </cell>
          <cell r="E91">
            <v>44317</v>
          </cell>
          <cell r="H91">
            <v>999999999</v>
          </cell>
          <cell r="P91" t="b">
            <v>0</v>
          </cell>
          <cell r="X91">
            <v>0.01</v>
          </cell>
          <cell r="Y91">
            <v>0</v>
          </cell>
          <cell r="AE91">
            <v>2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</row>
        <row r="92">
          <cell r="D92">
            <v>202106</v>
          </cell>
          <cell r="E92">
            <v>44348</v>
          </cell>
          <cell r="H92">
            <v>999999999</v>
          </cell>
          <cell r="P92" t="b">
            <v>0</v>
          </cell>
          <cell r="X92">
            <v>0.01</v>
          </cell>
          <cell r="Y92">
            <v>0</v>
          </cell>
          <cell r="AE92">
            <v>2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</row>
        <row r="93">
          <cell r="D93">
            <v>202107</v>
          </cell>
          <cell r="E93">
            <v>44378</v>
          </cell>
          <cell r="H93">
            <v>999999999</v>
          </cell>
          <cell r="P93" t="b">
            <v>0</v>
          </cell>
          <cell r="X93">
            <v>0.01</v>
          </cell>
          <cell r="Y93">
            <v>0</v>
          </cell>
          <cell r="AE93">
            <v>2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</row>
        <row r="94">
          <cell r="D94">
            <v>202108</v>
          </cell>
          <cell r="E94">
            <v>44409</v>
          </cell>
          <cell r="H94">
            <v>999999999</v>
          </cell>
          <cell r="P94" t="b">
            <v>0</v>
          </cell>
          <cell r="X94">
            <v>0.01</v>
          </cell>
          <cell r="Y94">
            <v>0</v>
          </cell>
          <cell r="AE94">
            <v>2</v>
          </cell>
          <cell r="AG94">
            <v>0</v>
          </cell>
          <cell r="AH94">
            <v>0</v>
          </cell>
          <cell r="AI94">
            <v>0</v>
          </cell>
          <cell r="AJ94">
            <v>0</v>
          </cell>
        </row>
        <row r="95">
          <cell r="D95">
            <v>202109</v>
          </cell>
          <cell r="E95">
            <v>44440</v>
          </cell>
          <cell r="H95">
            <v>999999999</v>
          </cell>
          <cell r="P95" t="b">
            <v>0</v>
          </cell>
          <cell r="X95">
            <v>0.01</v>
          </cell>
          <cell r="Y95">
            <v>0</v>
          </cell>
          <cell r="AE95">
            <v>2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</row>
        <row r="96">
          <cell r="D96">
            <v>202110</v>
          </cell>
          <cell r="E96">
            <v>44470</v>
          </cell>
          <cell r="H96">
            <v>999999999</v>
          </cell>
          <cell r="P96" t="b">
            <v>0</v>
          </cell>
          <cell r="X96">
            <v>0.01</v>
          </cell>
          <cell r="Y96">
            <v>0</v>
          </cell>
          <cell r="AE96">
            <v>2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</row>
        <row r="97">
          <cell r="D97">
            <v>202111</v>
          </cell>
          <cell r="E97">
            <v>44501</v>
          </cell>
          <cell r="H97">
            <v>999999999</v>
          </cell>
          <cell r="P97" t="b">
            <v>0</v>
          </cell>
          <cell r="X97">
            <v>0.01</v>
          </cell>
          <cell r="Y97">
            <v>0</v>
          </cell>
          <cell r="AE97">
            <v>2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</row>
        <row r="98">
          <cell r="D98">
            <v>202112</v>
          </cell>
          <cell r="E98">
            <v>44531</v>
          </cell>
          <cell r="H98">
            <v>999999999</v>
          </cell>
          <cell r="P98" t="b">
            <v>0</v>
          </cell>
          <cell r="X98">
            <v>0.01</v>
          </cell>
          <cell r="Y98">
            <v>0</v>
          </cell>
          <cell r="AE98">
            <v>2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</row>
        <row r="99">
          <cell r="D99">
            <v>202201</v>
          </cell>
          <cell r="E99">
            <v>44562</v>
          </cell>
          <cell r="H99">
            <v>999999999</v>
          </cell>
          <cell r="P99" t="b">
            <v>0</v>
          </cell>
          <cell r="X99">
            <v>0.01</v>
          </cell>
          <cell r="Y99">
            <v>0</v>
          </cell>
          <cell r="AE99">
            <v>2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</row>
        <row r="100">
          <cell r="D100">
            <v>202202</v>
          </cell>
          <cell r="E100">
            <v>44593</v>
          </cell>
          <cell r="H100">
            <v>999999999</v>
          </cell>
          <cell r="P100" t="b">
            <v>0</v>
          </cell>
          <cell r="X100">
            <v>0.01</v>
          </cell>
          <cell r="Y100">
            <v>0</v>
          </cell>
          <cell r="AE100">
            <v>2</v>
          </cell>
          <cell r="AG100">
            <v>0</v>
          </cell>
          <cell r="AH100">
            <v>0</v>
          </cell>
          <cell r="AI100">
            <v>0</v>
          </cell>
          <cell r="AJ100">
            <v>0</v>
          </cell>
        </row>
        <row r="101">
          <cell r="D101">
            <v>202203</v>
          </cell>
          <cell r="E101">
            <v>44621</v>
          </cell>
          <cell r="H101">
            <v>999999999</v>
          </cell>
          <cell r="P101" t="b">
            <v>0</v>
          </cell>
          <cell r="X101">
            <v>0.01</v>
          </cell>
          <cell r="Y101">
            <v>0</v>
          </cell>
          <cell r="AE101">
            <v>2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</row>
        <row r="102">
          <cell r="D102">
            <v>202204</v>
          </cell>
          <cell r="E102">
            <v>44652</v>
          </cell>
          <cell r="H102">
            <v>999999999</v>
          </cell>
          <cell r="P102" t="b">
            <v>0</v>
          </cell>
          <cell r="X102">
            <v>0.01</v>
          </cell>
          <cell r="Y102">
            <v>0</v>
          </cell>
          <cell r="AE102">
            <v>2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</row>
        <row r="103">
          <cell r="D103">
            <v>202205</v>
          </cell>
          <cell r="E103">
            <v>44682</v>
          </cell>
          <cell r="H103">
            <v>999999999</v>
          </cell>
          <cell r="P103" t="b">
            <v>0</v>
          </cell>
          <cell r="X103">
            <v>0.01</v>
          </cell>
          <cell r="Y103">
            <v>0</v>
          </cell>
          <cell r="AE103">
            <v>2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</row>
        <row r="104">
          <cell r="D104">
            <v>202206</v>
          </cell>
          <cell r="E104">
            <v>44713</v>
          </cell>
          <cell r="H104">
            <v>999999999</v>
          </cell>
          <cell r="P104" t="b">
            <v>0</v>
          </cell>
          <cell r="X104">
            <v>0.01</v>
          </cell>
          <cell r="Y104">
            <v>0</v>
          </cell>
          <cell r="AE104">
            <v>2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</row>
        <row r="105">
          <cell r="D105">
            <v>202207</v>
          </cell>
          <cell r="E105">
            <v>44743</v>
          </cell>
          <cell r="H105">
            <v>999999999</v>
          </cell>
          <cell r="P105" t="b">
            <v>0</v>
          </cell>
          <cell r="X105">
            <v>0.01</v>
          </cell>
          <cell r="Y105">
            <v>0</v>
          </cell>
          <cell r="AE105">
            <v>2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</row>
        <row r="106">
          <cell r="D106">
            <v>202208</v>
          </cell>
          <cell r="E106">
            <v>44774</v>
          </cell>
          <cell r="H106">
            <v>999999999</v>
          </cell>
          <cell r="P106" t="b">
            <v>0</v>
          </cell>
          <cell r="X106">
            <v>0.01</v>
          </cell>
          <cell r="Y106">
            <v>0</v>
          </cell>
          <cell r="AE106">
            <v>2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</row>
        <row r="107">
          <cell r="D107">
            <v>202209</v>
          </cell>
          <cell r="E107">
            <v>44805</v>
          </cell>
          <cell r="H107">
            <v>999999999</v>
          </cell>
          <cell r="P107" t="b">
            <v>0</v>
          </cell>
          <cell r="X107">
            <v>0.01</v>
          </cell>
          <cell r="Y107">
            <v>0</v>
          </cell>
          <cell r="AE107">
            <v>2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</row>
        <row r="108">
          <cell r="D108">
            <v>202210</v>
          </cell>
          <cell r="E108">
            <v>44835</v>
          </cell>
          <cell r="H108">
            <v>999999999</v>
          </cell>
          <cell r="P108" t="b">
            <v>0</v>
          </cell>
          <cell r="X108">
            <v>0.01</v>
          </cell>
          <cell r="Y108">
            <v>0</v>
          </cell>
          <cell r="AE108">
            <v>2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</row>
        <row r="109">
          <cell r="D109">
            <v>202211</v>
          </cell>
          <cell r="E109">
            <v>44866</v>
          </cell>
          <cell r="H109">
            <v>999999999</v>
          </cell>
          <cell r="P109" t="b">
            <v>0</v>
          </cell>
          <cell r="X109">
            <v>0.01</v>
          </cell>
          <cell r="Y109">
            <v>0</v>
          </cell>
          <cell r="AE109">
            <v>2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</row>
        <row r="110">
          <cell r="D110">
            <v>202212</v>
          </cell>
          <cell r="E110">
            <v>44896</v>
          </cell>
          <cell r="H110">
            <v>999999999</v>
          </cell>
          <cell r="P110" t="b">
            <v>0</v>
          </cell>
          <cell r="X110">
            <v>0.01</v>
          </cell>
          <cell r="Y110">
            <v>0</v>
          </cell>
          <cell r="AE110">
            <v>2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</row>
        <row r="111">
          <cell r="D111">
            <v>202301</v>
          </cell>
          <cell r="E111">
            <v>44927</v>
          </cell>
          <cell r="H111">
            <v>999999999</v>
          </cell>
          <cell r="P111" t="b">
            <v>0</v>
          </cell>
          <cell r="X111">
            <v>0.01</v>
          </cell>
          <cell r="Y111">
            <v>0</v>
          </cell>
          <cell r="AE111">
            <v>2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</row>
        <row r="112">
          <cell r="D112">
            <v>202302</v>
          </cell>
          <cell r="E112">
            <v>44958</v>
          </cell>
          <cell r="H112">
            <v>999999999</v>
          </cell>
          <cell r="P112" t="b">
            <v>0</v>
          </cell>
          <cell r="X112">
            <v>0.01</v>
          </cell>
          <cell r="Y112">
            <v>0</v>
          </cell>
          <cell r="AE112">
            <v>2</v>
          </cell>
          <cell r="AG112">
            <v>0</v>
          </cell>
          <cell r="AH112">
            <v>0</v>
          </cell>
          <cell r="AI112">
            <v>0</v>
          </cell>
          <cell r="AJ112">
            <v>0</v>
          </cell>
        </row>
        <row r="113">
          <cell r="D113">
            <v>202303</v>
          </cell>
          <cell r="E113">
            <v>44986</v>
          </cell>
          <cell r="H113">
            <v>999999999</v>
          </cell>
          <cell r="P113" t="b">
            <v>0</v>
          </cell>
          <cell r="X113">
            <v>0.01</v>
          </cell>
          <cell r="Y113">
            <v>0</v>
          </cell>
          <cell r="AE113">
            <v>2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</row>
        <row r="114">
          <cell r="D114">
            <v>202304</v>
          </cell>
          <cell r="E114">
            <v>45017</v>
          </cell>
          <cell r="H114">
            <v>999999999</v>
          </cell>
          <cell r="P114" t="b">
            <v>0</v>
          </cell>
          <cell r="X114">
            <v>0.01</v>
          </cell>
          <cell r="Y114">
            <v>0</v>
          </cell>
          <cell r="AE114">
            <v>2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</row>
        <row r="115">
          <cell r="D115">
            <v>202305</v>
          </cell>
          <cell r="E115">
            <v>45047</v>
          </cell>
          <cell r="H115">
            <v>999999999</v>
          </cell>
          <cell r="P115" t="b">
            <v>0</v>
          </cell>
          <cell r="X115">
            <v>0.01</v>
          </cell>
          <cell r="Y115">
            <v>0</v>
          </cell>
          <cell r="AE115">
            <v>2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</row>
        <row r="116">
          <cell r="D116">
            <v>202306</v>
          </cell>
          <cell r="E116">
            <v>45078</v>
          </cell>
          <cell r="H116">
            <v>999999999</v>
          </cell>
          <cell r="P116" t="b">
            <v>0</v>
          </cell>
          <cell r="X116">
            <v>0.01</v>
          </cell>
          <cell r="Y116">
            <v>0</v>
          </cell>
          <cell r="AE116">
            <v>2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</row>
        <row r="117">
          <cell r="D117">
            <v>202307</v>
          </cell>
          <cell r="E117">
            <v>45108</v>
          </cell>
          <cell r="H117">
            <v>999999999</v>
          </cell>
          <cell r="P117" t="b">
            <v>0</v>
          </cell>
          <cell r="X117">
            <v>0.01</v>
          </cell>
          <cell r="Y117">
            <v>0</v>
          </cell>
          <cell r="AE117">
            <v>2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</row>
        <row r="118">
          <cell r="D118">
            <v>202308</v>
          </cell>
          <cell r="E118">
            <v>45139</v>
          </cell>
          <cell r="H118">
            <v>999999999</v>
          </cell>
          <cell r="P118" t="b">
            <v>0</v>
          </cell>
          <cell r="X118">
            <v>0.01</v>
          </cell>
          <cell r="Y118">
            <v>0</v>
          </cell>
          <cell r="AE118">
            <v>2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</row>
        <row r="119">
          <cell r="D119">
            <v>202309</v>
          </cell>
          <cell r="E119">
            <v>45170</v>
          </cell>
          <cell r="H119">
            <v>999999999</v>
          </cell>
          <cell r="P119" t="b">
            <v>0</v>
          </cell>
          <cell r="X119">
            <v>0.01</v>
          </cell>
          <cell r="Y119">
            <v>0</v>
          </cell>
          <cell r="AE119">
            <v>2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</row>
        <row r="120">
          <cell r="D120">
            <v>202310</v>
          </cell>
          <cell r="E120">
            <v>45200</v>
          </cell>
          <cell r="H120">
            <v>999999999</v>
          </cell>
          <cell r="P120" t="b">
            <v>0</v>
          </cell>
          <cell r="X120">
            <v>0.01</v>
          </cell>
          <cell r="Y120">
            <v>0</v>
          </cell>
          <cell r="AE120">
            <v>2</v>
          </cell>
          <cell r="AG120">
            <v>0</v>
          </cell>
          <cell r="AH120">
            <v>0</v>
          </cell>
          <cell r="AI120">
            <v>0</v>
          </cell>
          <cell r="AJ120">
            <v>0</v>
          </cell>
        </row>
        <row r="121">
          <cell r="D121">
            <v>202311</v>
          </cell>
          <cell r="E121">
            <v>45231</v>
          </cell>
          <cell r="H121">
            <v>999999999</v>
          </cell>
          <cell r="P121" t="b">
            <v>0</v>
          </cell>
          <cell r="X121">
            <v>0.01</v>
          </cell>
          <cell r="Y121">
            <v>0</v>
          </cell>
          <cell r="AE121">
            <v>2</v>
          </cell>
          <cell r="AG121">
            <v>0</v>
          </cell>
          <cell r="AH121">
            <v>0</v>
          </cell>
          <cell r="AI121">
            <v>0</v>
          </cell>
          <cell r="AJ121">
            <v>0</v>
          </cell>
        </row>
        <row r="122">
          <cell r="D122">
            <v>202312</v>
          </cell>
          <cell r="E122">
            <v>45261</v>
          </cell>
          <cell r="H122">
            <v>999999999</v>
          </cell>
          <cell r="P122" t="b">
            <v>0</v>
          </cell>
          <cell r="X122">
            <v>0.01</v>
          </cell>
          <cell r="Y122">
            <v>0</v>
          </cell>
          <cell r="AE122">
            <v>2</v>
          </cell>
          <cell r="AG122">
            <v>0</v>
          </cell>
          <cell r="AH122">
            <v>0</v>
          </cell>
          <cell r="AI122">
            <v>0</v>
          </cell>
          <cell r="AJ122">
            <v>0</v>
          </cell>
        </row>
      </sheetData>
      <sheetData sheetId="2">
        <row r="1">
          <cell r="A1" t="str">
            <v>&lt;&lt;&lt; Go Back to Input Sheet</v>
          </cell>
        </row>
        <row r="2">
          <cell r="A2" t="str">
            <v>ID</v>
          </cell>
          <cell r="B2" t="str">
            <v>Desc</v>
          </cell>
          <cell r="C2" t="str">
            <v>Rachet</v>
          </cell>
          <cell r="D2" t="str">
            <v>F20K</v>
          </cell>
          <cell r="E2" t="str">
            <v>&gt;20K</v>
          </cell>
          <cell r="F2" t="str">
            <v>F1.5K</v>
          </cell>
          <cell r="G2" t="str">
            <v>N8.5K</v>
          </cell>
          <cell r="H2" t="str">
            <v>N190K</v>
          </cell>
          <cell r="I2" t="str">
            <v>F50K</v>
          </cell>
          <cell r="J2" t="str">
            <v>N150K</v>
          </cell>
          <cell r="K2" t="str">
            <v>&gt;200K</v>
          </cell>
          <cell r="L2" t="str">
            <v>N200-400H</v>
          </cell>
          <cell r="M2" t="str">
            <v>N400-600H</v>
          </cell>
          <cell r="N2" t="str">
            <v>&gt;600H</v>
          </cell>
          <cell r="O2" t="str">
            <v>Base $</v>
          </cell>
          <cell r="P2" t="str">
            <v>Fac $</v>
          </cell>
          <cell r="Q2" t="str">
            <v>Disc $</v>
          </cell>
          <cell r="R2" t="str">
            <v>Min Dmd</v>
          </cell>
          <cell r="S2" t="str">
            <v>Min Dmd $</v>
          </cell>
          <cell r="T2" t="str">
            <v>F500_Inc</v>
          </cell>
          <cell r="U2" t="str">
            <v>N500_Inc</v>
          </cell>
          <cell r="V2" t="str">
            <v>&gt;1000_Inc</v>
          </cell>
          <cell r="W2" t="str">
            <v>GBD $</v>
          </cell>
          <cell r="X2" t="str">
            <v>TBD $</v>
          </cell>
          <cell r="Y2" t="str">
            <v>kVAR $</v>
          </cell>
        </row>
        <row r="3">
          <cell r="A3">
            <v>1</v>
          </cell>
          <cell r="B3" t="str">
            <v>COM</v>
          </cell>
          <cell r="C3" t="str">
            <v>Rcht1</v>
          </cell>
          <cell r="D3">
            <v>0.11</v>
          </cell>
          <cell r="E3">
            <v>0.105</v>
          </cell>
          <cell r="L3">
            <v>5.5E-2</v>
          </cell>
          <cell r="M3">
            <v>5.1999999999999998E-2</v>
          </cell>
          <cell r="N3">
            <v>5.1999999999999998E-2</v>
          </cell>
          <cell r="O3">
            <v>50</v>
          </cell>
          <cell r="S3">
            <v>8</v>
          </cell>
          <cell r="W3">
            <v>2.5</v>
          </cell>
          <cell r="X3">
            <v>0</v>
          </cell>
          <cell r="Y3">
            <v>0.5</v>
          </cell>
        </row>
        <row r="4">
          <cell r="A4">
            <v>2</v>
          </cell>
          <cell r="B4" t="str">
            <v>IND</v>
          </cell>
          <cell r="C4" t="str">
            <v>Rcht2</v>
          </cell>
          <cell r="I4">
            <v>6.7000000000000004E-2</v>
          </cell>
          <cell r="J4">
            <v>6.7000000000000004E-2</v>
          </cell>
          <cell r="K4">
            <v>6.7000000000000004E-2</v>
          </cell>
          <cell r="L4">
            <v>5.5E-2</v>
          </cell>
          <cell r="M4">
            <v>4.4999999999999998E-2</v>
          </cell>
          <cell r="N4">
            <v>4.4999999999999998E-2</v>
          </cell>
          <cell r="O4">
            <v>125</v>
          </cell>
          <cell r="S4">
            <v>8</v>
          </cell>
          <cell r="W4">
            <v>6</v>
          </cell>
          <cell r="X4">
            <v>2.5</v>
          </cell>
          <cell r="Y4">
            <v>0.5</v>
          </cell>
        </row>
        <row r="5">
          <cell r="A5">
            <v>3</v>
          </cell>
          <cell r="B5" t="str">
            <v>LRG IND</v>
          </cell>
          <cell r="C5" t="str">
            <v>Rcht2</v>
          </cell>
          <cell r="I5">
            <v>5.6000000000000001E-2</v>
          </cell>
          <cell r="J5">
            <v>5.6000000000000001E-2</v>
          </cell>
          <cell r="K5">
            <v>5.6000000000000001E-2</v>
          </cell>
          <cell r="L5">
            <v>3.2000000000000001E-2</v>
          </cell>
          <cell r="M5">
            <v>2.4E-2</v>
          </cell>
          <cell r="N5">
            <v>2.4E-2</v>
          </cell>
          <cell r="O5">
            <v>500</v>
          </cell>
          <cell r="S5">
            <v>8</v>
          </cell>
          <cell r="W5">
            <v>6</v>
          </cell>
          <cell r="X5">
            <v>2</v>
          </cell>
          <cell r="Y5">
            <v>0.5</v>
          </cell>
        </row>
        <row r="6">
          <cell r="A6">
            <v>4</v>
          </cell>
          <cell r="B6" t="str">
            <v>COM_INC</v>
          </cell>
          <cell r="C6" t="str">
            <v>Rcht1</v>
          </cell>
          <cell r="D6">
            <v>0.11</v>
          </cell>
          <cell r="E6">
            <v>0.105</v>
          </cell>
          <cell r="L6">
            <v>5.5E-2</v>
          </cell>
          <cell r="M6">
            <v>5.1999999999999998E-2</v>
          </cell>
          <cell r="N6">
            <v>5.1999999999999998E-2</v>
          </cell>
          <cell r="O6">
            <v>50</v>
          </cell>
          <cell r="S6">
            <v>8</v>
          </cell>
          <cell r="T6">
            <v>2</v>
          </cell>
          <cell r="U6">
            <v>2</v>
          </cell>
          <cell r="V6">
            <v>2</v>
          </cell>
          <cell r="X6">
            <v>2</v>
          </cell>
          <cell r="Y6">
            <v>0.5</v>
          </cell>
        </row>
        <row r="7">
          <cell r="A7">
            <v>5</v>
          </cell>
          <cell r="B7" t="str">
            <v>IND_INC</v>
          </cell>
          <cell r="C7" t="str">
            <v>Rcht2</v>
          </cell>
          <cell r="I7">
            <v>6.7000000000000004E-2</v>
          </cell>
          <cell r="J7">
            <v>6.7000000000000004E-2</v>
          </cell>
          <cell r="K7">
            <v>6.7000000000000004E-2</v>
          </cell>
          <cell r="L7">
            <v>5.5E-2</v>
          </cell>
          <cell r="M7">
            <v>4.4999999999999998E-2</v>
          </cell>
          <cell r="N7">
            <v>4.4999999999999998E-2</v>
          </cell>
          <cell r="O7">
            <v>125</v>
          </cell>
          <cell r="S7">
            <v>8</v>
          </cell>
          <cell r="T7">
            <v>2</v>
          </cell>
          <cell r="U7">
            <v>2</v>
          </cell>
          <cell r="V7">
            <v>2</v>
          </cell>
          <cell r="W7">
            <v>6</v>
          </cell>
          <cell r="X7">
            <v>2.5</v>
          </cell>
          <cell r="Y7">
            <v>0.5</v>
          </cell>
        </row>
        <row r="8">
          <cell r="A8">
            <v>6</v>
          </cell>
          <cell r="B8" t="str">
            <v>___</v>
          </cell>
          <cell r="C8" t="str">
            <v>Rcht1</v>
          </cell>
          <cell r="D8">
            <v>0</v>
          </cell>
          <cell r="E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X8">
            <v>0</v>
          </cell>
          <cell r="Y8">
            <v>0</v>
          </cell>
        </row>
        <row r="9">
          <cell r="A9">
            <v>7</v>
          </cell>
        </row>
        <row r="10">
          <cell r="A10">
            <v>8</v>
          </cell>
        </row>
        <row r="11">
          <cell r="A11">
            <v>9</v>
          </cell>
        </row>
        <row r="12">
          <cell r="A12">
            <v>10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"/>
      <sheetName val="Data"/>
      <sheetName val="Rates"/>
      <sheetName val="Cover"/>
      <sheetName val="Detail"/>
      <sheetName val="Summary"/>
      <sheetName val="Customer"/>
      <sheetName val="Rate Tariff_LRGIND"/>
    </sheetNames>
    <sheetDataSet>
      <sheetData sheetId="0">
        <row r="2">
          <cell r="B2" t="str">
            <v>CITY OF WASHINGTON</v>
          </cell>
        </row>
        <row r="7">
          <cell r="G7" t="str">
            <v>1300510-4</v>
          </cell>
        </row>
        <row r="9">
          <cell r="C9" t="str">
            <v>199 Edison Drive</v>
          </cell>
          <cell r="G9" t="str">
            <v>Washington, GA 30673</v>
          </cell>
        </row>
        <row r="11">
          <cell r="I11">
            <v>3</v>
          </cell>
        </row>
        <row r="15">
          <cell r="E15">
            <v>4581.6000000000004</v>
          </cell>
          <cell r="I15" t="b">
            <v>0</v>
          </cell>
        </row>
        <row r="17">
          <cell r="G17">
            <v>999999999</v>
          </cell>
        </row>
        <row r="19">
          <cell r="C19">
            <v>0</v>
          </cell>
          <cell r="E19">
            <v>192345.446</v>
          </cell>
          <cell r="I19">
            <v>0.02</v>
          </cell>
        </row>
        <row r="21">
          <cell r="C21">
            <v>0</v>
          </cell>
          <cell r="E21">
            <v>0</v>
          </cell>
          <cell r="G21">
            <v>0</v>
          </cell>
          <cell r="I21">
            <v>0</v>
          </cell>
        </row>
        <row r="23">
          <cell r="C23">
            <v>12</v>
          </cell>
        </row>
      </sheetData>
      <sheetData sheetId="1">
        <row r="1">
          <cell r="D1" t="str">
            <v>&lt;&lt;&lt; Go Back to Input Sheet</v>
          </cell>
        </row>
        <row r="2">
          <cell r="D2" t="str">
            <v>Idx</v>
          </cell>
          <cell r="E2" t="str">
            <v>MM</v>
          </cell>
          <cell r="F2" t="str">
            <v>Usage kWh</v>
          </cell>
          <cell r="G2" t="str">
            <v>Peak kW</v>
          </cell>
          <cell r="H2" t="str">
            <v>Baseline kW</v>
          </cell>
          <cell r="I2" t="str">
            <v>Adj $</v>
          </cell>
          <cell r="J2" t="str">
            <v>Note</v>
          </cell>
          <cell r="N2" t="str">
            <v>ECCR</v>
          </cell>
          <cell r="O2" t="str">
            <v>PCA</v>
          </cell>
          <cell r="P2" t="str">
            <v>Bill kVAR</v>
          </cell>
          <cell r="Q2" t="str">
            <v>kVAR</v>
          </cell>
          <cell r="R2" t="str">
            <v>Disc $</v>
          </cell>
          <cell r="X2" t="str">
            <v>Tax %</v>
          </cell>
          <cell r="Y2" t="str">
            <v>Excise Tax %</v>
          </cell>
          <cell r="Z2" t="str">
            <v>Garbage $</v>
          </cell>
          <cell r="AA2" t="str">
            <v>Internet $</v>
          </cell>
          <cell r="AB2" t="str">
            <v>Water $</v>
          </cell>
          <cell r="AC2" t="str">
            <v>Sewer $</v>
          </cell>
          <cell r="AD2" t="str">
            <v>Sec Lts $</v>
          </cell>
          <cell r="AE2" t="str">
            <v>Rate_N</v>
          </cell>
          <cell r="AF2" t="str">
            <v>Total $</v>
          </cell>
          <cell r="AG2" t="str">
            <v>Rcht1</v>
          </cell>
          <cell r="AH2">
            <v>0.95</v>
          </cell>
          <cell r="AI2">
            <v>0.6</v>
          </cell>
          <cell r="AJ2" t="str">
            <v>Rcht2</v>
          </cell>
          <cell r="AM2" t="str">
            <v>Berry kWh</v>
          </cell>
          <cell r="AN2" t="str">
            <v>Warehouse kWh</v>
          </cell>
        </row>
        <row r="3">
          <cell r="D3">
            <v>201401</v>
          </cell>
          <cell r="E3">
            <v>41640</v>
          </cell>
          <cell r="P3" t="b">
            <v>0</v>
          </cell>
          <cell r="X3">
            <v>0</v>
          </cell>
          <cell r="Y3">
            <v>0</v>
          </cell>
          <cell r="AH3">
            <v>0</v>
          </cell>
          <cell r="AI3">
            <v>0</v>
          </cell>
        </row>
        <row r="4">
          <cell r="D4">
            <v>201402</v>
          </cell>
          <cell r="E4">
            <v>41671</v>
          </cell>
          <cell r="P4" t="b">
            <v>0</v>
          </cell>
          <cell r="X4">
            <v>0</v>
          </cell>
          <cell r="Y4">
            <v>0</v>
          </cell>
          <cell r="AH4">
            <v>0</v>
          </cell>
          <cell r="AI4">
            <v>0</v>
          </cell>
        </row>
        <row r="5">
          <cell r="D5">
            <v>201403</v>
          </cell>
          <cell r="E5">
            <v>41699</v>
          </cell>
          <cell r="P5" t="b">
            <v>0</v>
          </cell>
          <cell r="X5">
            <v>0</v>
          </cell>
          <cell r="Y5">
            <v>0</v>
          </cell>
          <cell r="AH5">
            <v>0</v>
          </cell>
          <cell r="AI5">
            <v>0</v>
          </cell>
        </row>
        <row r="6">
          <cell r="D6">
            <v>201404</v>
          </cell>
          <cell r="E6">
            <v>41730</v>
          </cell>
          <cell r="P6" t="b">
            <v>0</v>
          </cell>
          <cell r="X6">
            <v>0</v>
          </cell>
          <cell r="Y6">
            <v>0</v>
          </cell>
          <cell r="AH6">
            <v>0</v>
          </cell>
          <cell r="AI6">
            <v>0</v>
          </cell>
        </row>
        <row r="7">
          <cell r="D7">
            <v>201405</v>
          </cell>
          <cell r="E7">
            <v>41760</v>
          </cell>
          <cell r="P7" t="b">
            <v>0</v>
          </cell>
          <cell r="X7">
            <v>0</v>
          </cell>
          <cell r="Y7">
            <v>0</v>
          </cell>
          <cell r="AH7">
            <v>0</v>
          </cell>
          <cell r="AI7">
            <v>0</v>
          </cell>
        </row>
        <row r="8">
          <cell r="D8">
            <v>201406</v>
          </cell>
          <cell r="E8">
            <v>41791</v>
          </cell>
          <cell r="P8" t="b">
            <v>0</v>
          </cell>
          <cell r="X8">
            <v>0</v>
          </cell>
          <cell r="Y8">
            <v>0</v>
          </cell>
          <cell r="AH8">
            <v>0</v>
          </cell>
          <cell r="AI8">
            <v>0</v>
          </cell>
        </row>
        <row r="9">
          <cell r="D9">
            <v>201407</v>
          </cell>
          <cell r="E9">
            <v>41821</v>
          </cell>
          <cell r="P9" t="b">
            <v>0</v>
          </cell>
          <cell r="X9">
            <v>0</v>
          </cell>
          <cell r="Y9">
            <v>0</v>
          </cell>
          <cell r="AH9">
            <v>0</v>
          </cell>
          <cell r="AI9">
            <v>0</v>
          </cell>
        </row>
        <row r="10">
          <cell r="D10">
            <v>201408</v>
          </cell>
          <cell r="E10">
            <v>41852</v>
          </cell>
          <cell r="P10" t="b">
            <v>0</v>
          </cell>
          <cell r="X10">
            <v>0</v>
          </cell>
          <cell r="Y10">
            <v>0</v>
          </cell>
          <cell r="AH10">
            <v>0</v>
          </cell>
          <cell r="AI10">
            <v>0</v>
          </cell>
        </row>
        <row r="11">
          <cell r="D11">
            <v>201409</v>
          </cell>
          <cell r="E11">
            <v>41883</v>
          </cell>
          <cell r="P11" t="b">
            <v>0</v>
          </cell>
          <cell r="X11">
            <v>0</v>
          </cell>
          <cell r="Y11">
            <v>0</v>
          </cell>
          <cell r="AH11">
            <v>0</v>
          </cell>
          <cell r="AI11">
            <v>0</v>
          </cell>
        </row>
        <row r="12">
          <cell r="D12">
            <v>201410</v>
          </cell>
          <cell r="E12">
            <v>41913</v>
          </cell>
          <cell r="P12" t="b">
            <v>0</v>
          </cell>
          <cell r="X12">
            <v>0</v>
          </cell>
          <cell r="Y12">
            <v>0</v>
          </cell>
          <cell r="AH12">
            <v>0</v>
          </cell>
          <cell r="AI12">
            <v>0</v>
          </cell>
        </row>
        <row r="13">
          <cell r="D13">
            <v>201411</v>
          </cell>
          <cell r="E13">
            <v>41944</v>
          </cell>
          <cell r="P13" t="b">
            <v>0</v>
          </cell>
          <cell r="X13">
            <v>0</v>
          </cell>
          <cell r="Y13">
            <v>0</v>
          </cell>
          <cell r="AH13">
            <v>0</v>
          </cell>
          <cell r="AI13">
            <v>0</v>
          </cell>
        </row>
        <row r="14">
          <cell r="D14">
            <v>201412</v>
          </cell>
          <cell r="E14">
            <v>41974</v>
          </cell>
          <cell r="P14" t="b">
            <v>0</v>
          </cell>
          <cell r="X14">
            <v>0</v>
          </cell>
          <cell r="Y14">
            <v>0</v>
          </cell>
          <cell r="AG14">
            <v>0</v>
          </cell>
          <cell r="AH14">
            <v>0</v>
          </cell>
          <cell r="AI14">
            <v>0</v>
          </cell>
        </row>
        <row r="15">
          <cell r="D15">
            <v>201501</v>
          </cell>
          <cell r="E15">
            <v>42005</v>
          </cell>
          <cell r="P15" t="b">
            <v>0</v>
          </cell>
          <cell r="X15">
            <v>0</v>
          </cell>
          <cell r="Y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</row>
        <row r="16">
          <cell r="D16">
            <v>201502</v>
          </cell>
          <cell r="E16">
            <v>42036</v>
          </cell>
          <cell r="P16" t="b">
            <v>0</v>
          </cell>
          <cell r="X16">
            <v>0</v>
          </cell>
          <cell r="Y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</row>
        <row r="17">
          <cell r="D17">
            <v>201503</v>
          </cell>
          <cell r="E17">
            <v>42064</v>
          </cell>
          <cell r="P17" t="b">
            <v>0</v>
          </cell>
          <cell r="X17">
            <v>0</v>
          </cell>
          <cell r="Y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</row>
        <row r="18">
          <cell r="D18">
            <v>201504</v>
          </cell>
          <cell r="E18">
            <v>42095</v>
          </cell>
          <cell r="P18" t="b">
            <v>0</v>
          </cell>
          <cell r="X18">
            <v>0</v>
          </cell>
          <cell r="Y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</row>
        <row r="19">
          <cell r="D19">
            <v>201505</v>
          </cell>
          <cell r="E19">
            <v>42125</v>
          </cell>
          <cell r="P19" t="b">
            <v>0</v>
          </cell>
          <cell r="X19">
            <v>0</v>
          </cell>
          <cell r="Y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</row>
        <row r="20">
          <cell r="D20">
            <v>201506</v>
          </cell>
          <cell r="E20">
            <v>42156</v>
          </cell>
          <cell r="P20" t="b">
            <v>0</v>
          </cell>
          <cell r="X20">
            <v>0</v>
          </cell>
          <cell r="Y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</row>
        <row r="21">
          <cell r="D21">
            <v>201507</v>
          </cell>
          <cell r="E21">
            <v>42186</v>
          </cell>
          <cell r="P21" t="b">
            <v>0</v>
          </cell>
          <cell r="X21">
            <v>0</v>
          </cell>
          <cell r="Y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</row>
        <row r="22">
          <cell r="D22">
            <v>201508</v>
          </cell>
          <cell r="E22">
            <v>42217</v>
          </cell>
          <cell r="P22" t="b">
            <v>0</v>
          </cell>
          <cell r="X22">
            <v>0</v>
          </cell>
          <cell r="Y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</row>
        <row r="23">
          <cell r="D23">
            <v>201509</v>
          </cell>
          <cell r="E23">
            <v>42248</v>
          </cell>
          <cell r="P23" t="b">
            <v>0</v>
          </cell>
          <cell r="X23">
            <v>0</v>
          </cell>
          <cell r="Y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</row>
        <row r="24">
          <cell r="D24">
            <v>201510</v>
          </cell>
          <cell r="E24">
            <v>42278</v>
          </cell>
          <cell r="P24" t="b">
            <v>0</v>
          </cell>
          <cell r="X24">
            <v>0</v>
          </cell>
          <cell r="Y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</row>
        <row r="25">
          <cell r="D25">
            <v>201511</v>
          </cell>
          <cell r="E25">
            <v>42309</v>
          </cell>
          <cell r="P25" t="b">
            <v>0</v>
          </cell>
          <cell r="X25">
            <v>0</v>
          </cell>
          <cell r="Y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</row>
        <row r="26">
          <cell r="D26">
            <v>201512</v>
          </cell>
          <cell r="E26">
            <v>42339</v>
          </cell>
          <cell r="P26" t="b">
            <v>0</v>
          </cell>
          <cell r="X26">
            <v>0</v>
          </cell>
          <cell r="Y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</row>
        <row r="27">
          <cell r="D27">
            <v>201601</v>
          </cell>
          <cell r="E27">
            <v>42370</v>
          </cell>
          <cell r="P27" t="b">
            <v>0</v>
          </cell>
          <cell r="X27">
            <v>0</v>
          </cell>
          <cell r="Y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</row>
        <row r="28">
          <cell r="D28">
            <v>201602</v>
          </cell>
          <cell r="E28">
            <v>42401</v>
          </cell>
          <cell r="P28" t="b">
            <v>0</v>
          </cell>
          <cell r="X28">
            <v>0</v>
          </cell>
          <cell r="Y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</row>
        <row r="29">
          <cell r="D29">
            <v>201603</v>
          </cell>
          <cell r="E29">
            <v>42430</v>
          </cell>
          <cell r="P29" t="b">
            <v>0</v>
          </cell>
          <cell r="X29">
            <v>0</v>
          </cell>
          <cell r="Y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</row>
        <row r="30">
          <cell r="D30">
            <v>201604</v>
          </cell>
          <cell r="E30">
            <v>42461</v>
          </cell>
          <cell r="P30" t="b">
            <v>0</v>
          </cell>
          <cell r="X30">
            <v>0</v>
          </cell>
          <cell r="Y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</row>
        <row r="31">
          <cell r="D31">
            <v>201605</v>
          </cell>
          <cell r="E31">
            <v>42491</v>
          </cell>
          <cell r="P31" t="b">
            <v>0</v>
          </cell>
          <cell r="X31">
            <v>0</v>
          </cell>
          <cell r="Y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</row>
        <row r="32">
          <cell r="D32">
            <v>201606</v>
          </cell>
          <cell r="E32">
            <v>42522</v>
          </cell>
          <cell r="P32" t="b">
            <v>0</v>
          </cell>
          <cell r="X32">
            <v>0</v>
          </cell>
          <cell r="Y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</row>
        <row r="33">
          <cell r="D33">
            <v>201607</v>
          </cell>
          <cell r="E33">
            <v>42552</v>
          </cell>
          <cell r="P33" t="b">
            <v>0</v>
          </cell>
          <cell r="X33">
            <v>0</v>
          </cell>
          <cell r="Y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</row>
        <row r="34">
          <cell r="D34">
            <v>201608</v>
          </cell>
          <cell r="E34">
            <v>42583</v>
          </cell>
          <cell r="P34" t="b">
            <v>0</v>
          </cell>
          <cell r="X34">
            <v>0</v>
          </cell>
          <cell r="Y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</row>
        <row r="35">
          <cell r="D35">
            <v>201609</v>
          </cell>
          <cell r="E35">
            <v>42614</v>
          </cell>
          <cell r="P35" t="b">
            <v>0</v>
          </cell>
          <cell r="X35">
            <v>0</v>
          </cell>
          <cell r="Y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</row>
        <row r="36">
          <cell r="D36">
            <v>201610</v>
          </cell>
          <cell r="E36">
            <v>42644</v>
          </cell>
          <cell r="P36" t="b">
            <v>0</v>
          </cell>
          <cell r="X36">
            <v>0</v>
          </cell>
          <cell r="Y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</row>
        <row r="37">
          <cell r="D37">
            <v>201611</v>
          </cell>
          <cell r="E37">
            <v>42675</v>
          </cell>
          <cell r="P37" t="b">
            <v>0</v>
          </cell>
          <cell r="X37">
            <v>0</v>
          </cell>
          <cell r="Y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</row>
        <row r="38">
          <cell r="D38">
            <v>201612</v>
          </cell>
          <cell r="E38">
            <v>42705</v>
          </cell>
          <cell r="F38">
            <v>2744604</v>
          </cell>
          <cell r="G38">
            <v>5215.2</v>
          </cell>
          <cell r="H38">
            <v>999999999</v>
          </cell>
          <cell r="O38">
            <v>7.0000000000000001E-3</v>
          </cell>
          <cell r="P38" t="b">
            <v>0</v>
          </cell>
          <cell r="X38">
            <v>0.01</v>
          </cell>
          <cell r="Y38">
            <v>0.02</v>
          </cell>
          <cell r="AD38">
            <v>12</v>
          </cell>
          <cell r="AE38">
            <v>4</v>
          </cell>
          <cell r="AG38">
            <v>5215.2</v>
          </cell>
          <cell r="AH38">
            <v>0</v>
          </cell>
          <cell r="AI38">
            <v>3129.12</v>
          </cell>
          <cell r="AJ38">
            <v>3129</v>
          </cell>
          <cell r="AM38">
            <v>2744604</v>
          </cell>
          <cell r="AN38">
            <v>38286</v>
          </cell>
        </row>
        <row r="39">
          <cell r="D39">
            <v>201701</v>
          </cell>
          <cell r="E39">
            <v>42736</v>
          </cell>
          <cell r="F39">
            <v>3521832</v>
          </cell>
          <cell r="G39">
            <v>5469.6</v>
          </cell>
          <cell r="H39">
            <v>999999999</v>
          </cell>
          <cell r="O39">
            <v>7.0000000000000001E-3</v>
          </cell>
          <cell r="P39" t="b">
            <v>0</v>
          </cell>
          <cell r="X39">
            <v>0.01</v>
          </cell>
          <cell r="Y39">
            <v>0.02</v>
          </cell>
          <cell r="AD39">
            <v>12</v>
          </cell>
          <cell r="AE39">
            <v>4</v>
          </cell>
          <cell r="AG39">
            <v>5469.6</v>
          </cell>
          <cell r="AH39">
            <v>0</v>
          </cell>
          <cell r="AI39">
            <v>3281.76</v>
          </cell>
          <cell r="AJ39">
            <v>5602</v>
          </cell>
          <cell r="AM39">
            <v>3521832</v>
          </cell>
          <cell r="AN39">
            <v>45321</v>
          </cell>
        </row>
        <row r="40">
          <cell r="D40">
            <v>201702</v>
          </cell>
          <cell r="E40">
            <v>42767</v>
          </cell>
          <cell r="F40">
            <v>2809178</v>
          </cell>
          <cell r="G40">
            <v>5068.8</v>
          </cell>
          <cell r="H40">
            <v>999999999</v>
          </cell>
          <cell r="O40">
            <v>7.0000000000000001E-3</v>
          </cell>
          <cell r="P40" t="b">
            <v>0</v>
          </cell>
          <cell r="X40">
            <v>0.01</v>
          </cell>
          <cell r="Y40">
            <v>0.02</v>
          </cell>
          <cell r="AD40">
            <v>12</v>
          </cell>
          <cell r="AE40">
            <v>4</v>
          </cell>
          <cell r="AG40">
            <v>5469.6</v>
          </cell>
          <cell r="AH40">
            <v>0</v>
          </cell>
          <cell r="AI40">
            <v>3041.28</v>
          </cell>
          <cell r="AJ40">
            <v>5602</v>
          </cell>
          <cell r="AM40">
            <v>2809178</v>
          </cell>
          <cell r="AN40">
            <v>43478</v>
          </cell>
        </row>
        <row r="41">
          <cell r="D41">
            <v>201703</v>
          </cell>
          <cell r="E41">
            <v>42795</v>
          </cell>
          <cell r="F41">
            <v>3112394</v>
          </cell>
          <cell r="G41">
            <v>5608.8</v>
          </cell>
          <cell r="H41">
            <v>999999999</v>
          </cell>
          <cell r="O41">
            <v>7.0000000000000001E-3</v>
          </cell>
          <cell r="P41" t="b">
            <v>0</v>
          </cell>
          <cell r="X41">
            <v>0.01</v>
          </cell>
          <cell r="Y41">
            <v>0.02</v>
          </cell>
          <cell r="AD41">
            <v>12</v>
          </cell>
          <cell r="AE41">
            <v>4</v>
          </cell>
          <cell r="AG41">
            <v>5608.8</v>
          </cell>
          <cell r="AH41">
            <v>0</v>
          </cell>
          <cell r="AI41">
            <v>3365.28</v>
          </cell>
          <cell r="AJ41">
            <v>5602</v>
          </cell>
          <cell r="AM41">
            <v>3112394</v>
          </cell>
          <cell r="AN41">
            <v>48860</v>
          </cell>
        </row>
        <row r="42">
          <cell r="D42">
            <v>201704</v>
          </cell>
          <cell r="E42">
            <v>42826</v>
          </cell>
          <cell r="F42">
            <v>3309602</v>
          </cell>
          <cell r="G42">
            <v>5776.8</v>
          </cell>
          <cell r="H42">
            <v>999999999</v>
          </cell>
          <cell r="O42">
            <v>7.0000000000000001E-3</v>
          </cell>
          <cell r="P42" t="b">
            <v>0</v>
          </cell>
          <cell r="X42">
            <v>0.01</v>
          </cell>
          <cell r="Y42">
            <v>0.02</v>
          </cell>
          <cell r="AD42">
            <v>12</v>
          </cell>
          <cell r="AE42">
            <v>4</v>
          </cell>
          <cell r="AG42">
            <v>5776.8</v>
          </cell>
          <cell r="AH42">
            <v>0</v>
          </cell>
          <cell r="AI42">
            <v>3466.08</v>
          </cell>
          <cell r="AJ42">
            <v>5602</v>
          </cell>
          <cell r="AM42">
            <v>3309602</v>
          </cell>
          <cell r="AN42">
            <v>39735</v>
          </cell>
        </row>
        <row r="43">
          <cell r="D43">
            <v>201705</v>
          </cell>
          <cell r="E43">
            <v>42856</v>
          </cell>
          <cell r="F43">
            <v>3558106</v>
          </cell>
          <cell r="G43">
            <v>5594.4</v>
          </cell>
          <cell r="H43">
            <v>999999999</v>
          </cell>
          <cell r="O43">
            <v>7.0000000000000001E-3</v>
          </cell>
          <cell r="P43" t="b">
            <v>0</v>
          </cell>
          <cell r="X43">
            <v>0.01</v>
          </cell>
          <cell r="Y43">
            <v>0.02</v>
          </cell>
          <cell r="AD43">
            <v>12</v>
          </cell>
          <cell r="AE43">
            <v>4</v>
          </cell>
          <cell r="AG43">
            <v>5776.8</v>
          </cell>
          <cell r="AH43">
            <v>0</v>
          </cell>
          <cell r="AI43">
            <v>3356.64</v>
          </cell>
          <cell r="AJ43">
            <v>5602</v>
          </cell>
          <cell r="AM43">
            <v>3558106</v>
          </cell>
          <cell r="AN43">
            <v>43406</v>
          </cell>
        </row>
        <row r="44">
          <cell r="D44">
            <v>201706</v>
          </cell>
          <cell r="E44">
            <v>42887</v>
          </cell>
          <cell r="F44">
            <v>3400884</v>
          </cell>
          <cell r="G44">
            <v>5764.8</v>
          </cell>
          <cell r="H44">
            <v>999999999</v>
          </cell>
          <cell r="O44">
            <v>7.0000000000000001E-3</v>
          </cell>
          <cell r="P44" t="b">
            <v>0</v>
          </cell>
          <cell r="X44">
            <v>0.01</v>
          </cell>
          <cell r="Y44">
            <v>0.02</v>
          </cell>
          <cell r="AD44">
            <v>12</v>
          </cell>
          <cell r="AE44">
            <v>4</v>
          </cell>
          <cell r="AF44">
            <v>290201.86000000004</v>
          </cell>
          <cell r="AG44">
            <v>5776.8</v>
          </cell>
          <cell r="AH44">
            <v>5476.5599999999995</v>
          </cell>
          <cell r="AI44">
            <v>0</v>
          </cell>
          <cell r="AJ44">
            <v>5602</v>
          </cell>
          <cell r="AM44">
            <v>3400884</v>
          </cell>
          <cell r="AN44">
            <v>48963</v>
          </cell>
        </row>
        <row r="45">
          <cell r="D45">
            <v>201707</v>
          </cell>
          <cell r="E45">
            <v>42917</v>
          </cell>
          <cell r="F45">
            <v>3140556</v>
          </cell>
          <cell r="G45">
            <v>5563.2</v>
          </cell>
          <cell r="H45">
            <v>999999999</v>
          </cell>
          <cell r="O45">
            <v>7.0000000000000001E-3</v>
          </cell>
          <cell r="P45" t="b">
            <v>0</v>
          </cell>
          <cell r="X45">
            <v>0.01</v>
          </cell>
          <cell r="Y45">
            <v>0.02</v>
          </cell>
          <cell r="AD45">
            <v>12</v>
          </cell>
          <cell r="AE45">
            <v>4</v>
          </cell>
          <cell r="AF45">
            <v>275269.14</v>
          </cell>
          <cell r="AG45">
            <v>5776.8</v>
          </cell>
          <cell r="AH45">
            <v>5285.04</v>
          </cell>
          <cell r="AI45">
            <v>0</v>
          </cell>
          <cell r="AJ45">
            <v>5765</v>
          </cell>
          <cell r="AM45">
            <v>3140556</v>
          </cell>
          <cell r="AN45">
            <v>41774</v>
          </cell>
        </row>
        <row r="46">
          <cell r="D46">
            <v>201708</v>
          </cell>
          <cell r="E46">
            <v>42948</v>
          </cell>
          <cell r="F46">
            <v>2714782</v>
          </cell>
          <cell r="G46">
            <v>4768.8</v>
          </cell>
          <cell r="H46">
            <v>999999999</v>
          </cell>
          <cell r="O46">
            <v>7.0000000000000001E-3</v>
          </cell>
          <cell r="P46" t="b">
            <v>0</v>
          </cell>
          <cell r="X46">
            <v>0.01</v>
          </cell>
          <cell r="Y46">
            <v>0.02</v>
          </cell>
          <cell r="AD46">
            <v>12</v>
          </cell>
          <cell r="AE46">
            <v>4</v>
          </cell>
          <cell r="AF46">
            <v>245300.22999999998</v>
          </cell>
          <cell r="AG46">
            <v>5776.8</v>
          </cell>
          <cell r="AH46">
            <v>4530.3599999999997</v>
          </cell>
          <cell r="AI46">
            <v>0</v>
          </cell>
          <cell r="AJ46">
            <v>5577</v>
          </cell>
          <cell r="AM46">
            <v>2714782</v>
          </cell>
          <cell r="AN46">
            <v>49014</v>
          </cell>
        </row>
        <row r="47">
          <cell r="D47">
            <v>201709</v>
          </cell>
          <cell r="E47">
            <v>42979</v>
          </cell>
          <cell r="F47">
            <v>2814427</v>
          </cell>
          <cell r="G47">
            <v>5829.6</v>
          </cell>
          <cell r="H47">
            <v>999999999</v>
          </cell>
          <cell r="O47">
            <v>7.0000000000000001E-3</v>
          </cell>
          <cell r="P47" t="b">
            <v>0</v>
          </cell>
          <cell r="X47">
            <v>0.01</v>
          </cell>
          <cell r="Y47">
            <v>0.02</v>
          </cell>
          <cell r="AD47">
            <v>12</v>
          </cell>
          <cell r="AE47">
            <v>4</v>
          </cell>
          <cell r="AF47">
            <v>250557.15499999997</v>
          </cell>
          <cell r="AG47">
            <v>5829.6</v>
          </cell>
          <cell r="AH47">
            <v>5538.12</v>
          </cell>
          <cell r="AI47">
            <v>0</v>
          </cell>
          <cell r="AJ47">
            <v>5477</v>
          </cell>
          <cell r="AM47">
            <v>2814427</v>
          </cell>
          <cell r="AN47">
            <v>43528</v>
          </cell>
        </row>
        <row r="48">
          <cell r="D48">
            <v>201710</v>
          </cell>
          <cell r="E48">
            <v>43009</v>
          </cell>
          <cell r="F48">
            <v>2834443</v>
          </cell>
          <cell r="G48">
            <v>5277.6</v>
          </cell>
          <cell r="H48">
            <v>999999999</v>
          </cell>
          <cell r="O48">
            <v>7.0000000000000001E-3</v>
          </cell>
          <cell r="P48" t="b">
            <v>0</v>
          </cell>
          <cell r="X48">
            <v>0.01</v>
          </cell>
          <cell r="Y48">
            <v>0.02</v>
          </cell>
          <cell r="AD48">
            <v>12</v>
          </cell>
          <cell r="AE48">
            <v>4</v>
          </cell>
          <cell r="AF48">
            <v>256164.79499999998</v>
          </cell>
          <cell r="AG48">
            <v>5829.6</v>
          </cell>
          <cell r="AH48">
            <v>0</v>
          </cell>
          <cell r="AI48">
            <v>3166.56</v>
          </cell>
          <cell r="AJ48">
            <v>5830</v>
          </cell>
          <cell r="AM48">
            <v>2834443</v>
          </cell>
          <cell r="AN48">
            <v>43718</v>
          </cell>
        </row>
        <row r="49">
          <cell r="D49">
            <v>201711</v>
          </cell>
          <cell r="E49">
            <v>43040</v>
          </cell>
          <cell r="F49">
            <v>2960280</v>
          </cell>
          <cell r="G49">
            <v>4766.3999999999996</v>
          </cell>
          <cell r="H49">
            <v>999999999</v>
          </cell>
          <cell r="O49">
            <v>7.0000000000000001E-3</v>
          </cell>
          <cell r="P49" t="b">
            <v>0</v>
          </cell>
          <cell r="X49">
            <v>0.01</v>
          </cell>
          <cell r="Y49">
            <v>0.02</v>
          </cell>
          <cell r="AD49">
            <v>12</v>
          </cell>
          <cell r="AE49">
            <v>4</v>
          </cell>
          <cell r="AF49">
            <v>260781.80000000002</v>
          </cell>
          <cell r="AG49">
            <v>5829.6</v>
          </cell>
          <cell r="AH49">
            <v>0</v>
          </cell>
          <cell r="AI49">
            <v>2859.8399999999997</v>
          </cell>
          <cell r="AJ49">
            <v>5538</v>
          </cell>
          <cell r="AM49">
            <v>2960280</v>
          </cell>
          <cell r="AN49">
            <v>41741</v>
          </cell>
        </row>
        <row r="50">
          <cell r="D50">
            <v>201712</v>
          </cell>
          <cell r="E50">
            <v>43070</v>
          </cell>
          <cell r="F50">
            <v>2879990</v>
          </cell>
          <cell r="G50">
            <v>5006.3999999999996</v>
          </cell>
          <cell r="H50">
            <v>999999999</v>
          </cell>
          <cell r="O50">
            <v>7.0000000000000001E-3</v>
          </cell>
          <cell r="P50" t="b">
            <v>0</v>
          </cell>
          <cell r="X50">
            <v>0.01</v>
          </cell>
          <cell r="Y50">
            <v>0.02</v>
          </cell>
          <cell r="AD50">
            <v>12</v>
          </cell>
          <cell r="AE50">
            <v>4</v>
          </cell>
          <cell r="AF50">
            <v>255562.95</v>
          </cell>
          <cell r="AG50">
            <v>5829.6</v>
          </cell>
          <cell r="AH50">
            <v>0</v>
          </cell>
          <cell r="AI50">
            <v>3003.8399999999997</v>
          </cell>
          <cell r="AJ50">
            <v>5538</v>
          </cell>
          <cell r="AM50">
            <v>2879990</v>
          </cell>
        </row>
        <row r="51">
          <cell r="D51">
            <v>201801</v>
          </cell>
          <cell r="E51">
            <v>43101</v>
          </cell>
          <cell r="F51">
            <v>2606412</v>
          </cell>
          <cell r="G51">
            <v>4425.6000000000004</v>
          </cell>
          <cell r="H51">
            <v>999999999</v>
          </cell>
          <cell r="O51">
            <v>3.5000000000000001E-3</v>
          </cell>
          <cell r="P51" t="b">
            <v>0</v>
          </cell>
          <cell r="X51">
            <v>0.01</v>
          </cell>
          <cell r="Y51">
            <v>0.02</v>
          </cell>
          <cell r="AD51">
            <v>12</v>
          </cell>
          <cell r="AE51">
            <v>4</v>
          </cell>
          <cell r="AF51">
            <v>228657.93800000002</v>
          </cell>
          <cell r="AG51">
            <v>5829.6</v>
          </cell>
          <cell r="AH51">
            <v>0</v>
          </cell>
          <cell r="AI51">
            <v>2655.36</v>
          </cell>
          <cell r="AJ51">
            <v>5538</v>
          </cell>
          <cell r="AM51">
            <v>2606412</v>
          </cell>
          <cell r="AN51">
            <v>46800</v>
          </cell>
        </row>
        <row r="52">
          <cell r="D52">
            <v>201802</v>
          </cell>
          <cell r="E52">
            <v>43132</v>
          </cell>
          <cell r="F52">
            <v>2320121</v>
          </cell>
          <cell r="G52">
            <v>4651.2</v>
          </cell>
          <cell r="H52">
            <v>999999999</v>
          </cell>
          <cell r="O52">
            <v>3.5000000000000001E-3</v>
          </cell>
          <cell r="P52" t="b">
            <v>0</v>
          </cell>
          <cell r="X52">
            <v>0.01</v>
          </cell>
          <cell r="Y52">
            <v>0.02</v>
          </cell>
          <cell r="AD52">
            <v>12</v>
          </cell>
          <cell r="AE52">
            <v>4</v>
          </cell>
          <cell r="AF52">
            <v>211051.04150000002</v>
          </cell>
          <cell r="AG52">
            <v>5829.6</v>
          </cell>
          <cell r="AH52">
            <v>0</v>
          </cell>
          <cell r="AI52">
            <v>2790.72</v>
          </cell>
          <cell r="AJ52">
            <v>5538</v>
          </cell>
          <cell r="AM52">
            <v>2320121</v>
          </cell>
          <cell r="AN52">
            <v>37800</v>
          </cell>
        </row>
        <row r="53">
          <cell r="D53">
            <v>201803</v>
          </cell>
          <cell r="E53">
            <v>43160</v>
          </cell>
          <cell r="F53">
            <v>2734027</v>
          </cell>
          <cell r="G53">
            <v>4524</v>
          </cell>
          <cell r="H53">
            <v>999999999</v>
          </cell>
          <cell r="O53">
            <v>3.5000000000000001E-3</v>
          </cell>
          <cell r="P53" t="b">
            <v>0</v>
          </cell>
          <cell r="X53">
            <v>0.01</v>
          </cell>
          <cell r="Y53">
            <v>0.02</v>
          </cell>
          <cell r="AD53">
            <v>12</v>
          </cell>
          <cell r="AE53">
            <v>3</v>
          </cell>
          <cell r="AF53">
            <v>209380.46300000002</v>
          </cell>
          <cell r="AG53">
            <v>5829.6</v>
          </cell>
          <cell r="AH53">
            <v>0</v>
          </cell>
          <cell r="AI53">
            <v>2714.4</v>
          </cell>
          <cell r="AJ53">
            <v>5538</v>
          </cell>
          <cell r="AM53">
            <v>2734027</v>
          </cell>
          <cell r="AN53">
            <v>54000</v>
          </cell>
        </row>
        <row r="54">
          <cell r="D54">
            <v>201804</v>
          </cell>
          <cell r="E54">
            <v>43191</v>
          </cell>
          <cell r="F54">
            <v>2548965.6</v>
          </cell>
          <cell r="G54">
            <v>4838.3999999999996</v>
          </cell>
          <cell r="H54">
            <v>999999999</v>
          </cell>
          <cell r="O54">
            <v>3.5000000000000001E-3</v>
          </cell>
          <cell r="P54" t="b">
            <v>0</v>
          </cell>
          <cell r="X54">
            <v>0.01</v>
          </cell>
          <cell r="Y54">
            <v>0.02</v>
          </cell>
          <cell r="AD54">
            <v>12</v>
          </cell>
          <cell r="AE54">
            <v>3</v>
          </cell>
          <cell r="AF54">
            <v>199460.76319999999</v>
          </cell>
          <cell r="AG54">
            <v>5829.6</v>
          </cell>
          <cell r="AH54">
            <v>0</v>
          </cell>
          <cell r="AI54">
            <v>2903.0399999999995</v>
          </cell>
          <cell r="AJ54">
            <v>5538</v>
          </cell>
          <cell r="AM54">
            <v>2548965.6</v>
          </cell>
          <cell r="AN54">
            <v>43200</v>
          </cell>
        </row>
        <row r="55">
          <cell r="D55">
            <v>201805</v>
          </cell>
          <cell r="E55">
            <v>43221</v>
          </cell>
          <cell r="F55">
            <v>2433146</v>
          </cell>
          <cell r="G55">
            <v>4581.6000000000004</v>
          </cell>
          <cell r="H55">
            <v>999999999</v>
          </cell>
          <cell r="O55">
            <v>3.5000000000000001E-3</v>
          </cell>
          <cell r="P55" t="b">
            <v>0</v>
          </cell>
          <cell r="X55">
            <v>0.01</v>
          </cell>
          <cell r="Y55">
            <v>0.02</v>
          </cell>
          <cell r="AD55">
            <v>12</v>
          </cell>
          <cell r="AE55">
            <v>3</v>
          </cell>
          <cell r="AF55">
            <v>192345.446</v>
          </cell>
          <cell r="AG55">
            <v>5829.6</v>
          </cell>
          <cell r="AH55">
            <v>0</v>
          </cell>
          <cell r="AI55">
            <v>2748.96</v>
          </cell>
          <cell r="AJ55">
            <v>5538</v>
          </cell>
          <cell r="AM55">
            <v>2433146</v>
          </cell>
          <cell r="AN55">
            <v>46800</v>
          </cell>
        </row>
        <row r="56">
          <cell r="D56">
            <v>201806</v>
          </cell>
          <cell r="E56">
            <v>43252</v>
          </cell>
          <cell r="H56">
            <v>999999999</v>
          </cell>
          <cell r="O56">
            <v>1.15E-2</v>
          </cell>
          <cell r="P56" t="b">
            <v>0</v>
          </cell>
          <cell r="X56">
            <v>0.01</v>
          </cell>
          <cell r="Y56">
            <v>0.02</v>
          </cell>
          <cell r="AD56">
            <v>12</v>
          </cell>
          <cell r="AE56">
            <v>3</v>
          </cell>
          <cell r="AG56">
            <v>5829.6</v>
          </cell>
          <cell r="AH56">
            <v>0</v>
          </cell>
          <cell r="AI56">
            <v>0</v>
          </cell>
          <cell r="AJ56">
            <v>5538</v>
          </cell>
        </row>
        <row r="57">
          <cell r="D57">
            <v>201807</v>
          </cell>
          <cell r="E57">
            <v>43282</v>
          </cell>
          <cell r="H57">
            <v>999999999</v>
          </cell>
          <cell r="O57">
            <v>1.15E-2</v>
          </cell>
          <cell r="P57" t="b">
            <v>0</v>
          </cell>
          <cell r="X57">
            <v>0.01</v>
          </cell>
          <cell r="Y57">
            <v>0.02</v>
          </cell>
          <cell r="AD57">
            <v>12</v>
          </cell>
          <cell r="AE57">
            <v>3</v>
          </cell>
          <cell r="AG57">
            <v>5829.6</v>
          </cell>
          <cell r="AH57">
            <v>0</v>
          </cell>
          <cell r="AI57">
            <v>0</v>
          </cell>
          <cell r="AJ57">
            <v>5538</v>
          </cell>
        </row>
        <row r="58">
          <cell r="D58">
            <v>201808</v>
          </cell>
          <cell r="E58">
            <v>43313</v>
          </cell>
          <cell r="H58">
            <v>999999999</v>
          </cell>
          <cell r="O58">
            <v>1.15E-2</v>
          </cell>
          <cell r="P58" t="b">
            <v>0</v>
          </cell>
          <cell r="X58">
            <v>0.01</v>
          </cell>
          <cell r="Y58">
            <v>0.02</v>
          </cell>
          <cell r="AD58">
            <v>12</v>
          </cell>
          <cell r="AE58">
            <v>3</v>
          </cell>
          <cell r="AG58">
            <v>5829.6</v>
          </cell>
          <cell r="AH58">
            <v>0</v>
          </cell>
          <cell r="AI58">
            <v>0</v>
          </cell>
          <cell r="AJ58">
            <v>5538</v>
          </cell>
        </row>
        <row r="59">
          <cell r="D59">
            <v>201809</v>
          </cell>
          <cell r="E59">
            <v>43344</v>
          </cell>
          <cell r="H59">
            <v>999999999</v>
          </cell>
          <cell r="O59">
            <v>1.15E-2</v>
          </cell>
          <cell r="P59" t="b">
            <v>0</v>
          </cell>
          <cell r="X59">
            <v>0.01</v>
          </cell>
          <cell r="Y59">
            <v>0.02</v>
          </cell>
          <cell r="AD59">
            <v>12</v>
          </cell>
          <cell r="AE59">
            <v>3</v>
          </cell>
          <cell r="AG59">
            <v>5277.6</v>
          </cell>
          <cell r="AH59">
            <v>0</v>
          </cell>
          <cell r="AI59">
            <v>0</v>
          </cell>
          <cell r="AJ59">
            <v>3167</v>
          </cell>
        </row>
        <row r="60">
          <cell r="D60">
            <v>201810</v>
          </cell>
          <cell r="E60">
            <v>43374</v>
          </cell>
          <cell r="H60">
            <v>999999999</v>
          </cell>
          <cell r="O60">
            <v>1.15E-2</v>
          </cell>
          <cell r="P60" t="b">
            <v>0</v>
          </cell>
          <cell r="X60">
            <v>0.01</v>
          </cell>
          <cell r="Y60">
            <v>0.02</v>
          </cell>
          <cell r="AD60">
            <v>12</v>
          </cell>
          <cell r="AE60">
            <v>3</v>
          </cell>
          <cell r="AG60">
            <v>5006.3999999999996</v>
          </cell>
          <cell r="AH60">
            <v>0</v>
          </cell>
          <cell r="AI60">
            <v>0</v>
          </cell>
          <cell r="AJ60">
            <v>3004</v>
          </cell>
        </row>
        <row r="61">
          <cell r="D61">
            <v>201811</v>
          </cell>
          <cell r="E61">
            <v>43405</v>
          </cell>
          <cell r="H61">
            <v>999999999</v>
          </cell>
          <cell r="O61">
            <v>1.15E-2</v>
          </cell>
          <cell r="P61" t="b">
            <v>0</v>
          </cell>
          <cell r="X61">
            <v>0.01</v>
          </cell>
          <cell r="Y61">
            <v>0.02</v>
          </cell>
          <cell r="AD61">
            <v>12</v>
          </cell>
          <cell r="AE61">
            <v>3</v>
          </cell>
          <cell r="AG61">
            <v>5006.3999999999996</v>
          </cell>
          <cell r="AH61">
            <v>0</v>
          </cell>
          <cell r="AI61">
            <v>0</v>
          </cell>
          <cell r="AJ61">
            <v>3004</v>
          </cell>
        </row>
        <row r="62">
          <cell r="D62">
            <v>201812</v>
          </cell>
          <cell r="E62">
            <v>43435</v>
          </cell>
          <cell r="H62">
            <v>999999999</v>
          </cell>
          <cell r="O62">
            <v>1.15E-2</v>
          </cell>
          <cell r="P62" t="b">
            <v>0</v>
          </cell>
          <cell r="X62">
            <v>0.01</v>
          </cell>
          <cell r="Y62">
            <v>0.02</v>
          </cell>
          <cell r="AD62">
            <v>12</v>
          </cell>
          <cell r="AE62">
            <v>3</v>
          </cell>
          <cell r="AG62">
            <v>4838.3999999999996</v>
          </cell>
          <cell r="AH62">
            <v>0</v>
          </cell>
          <cell r="AI62">
            <v>0</v>
          </cell>
          <cell r="AJ62">
            <v>2903</v>
          </cell>
        </row>
        <row r="63">
          <cell r="D63">
            <v>201901</v>
          </cell>
          <cell r="E63">
            <v>43466</v>
          </cell>
          <cell r="H63">
            <v>999999999</v>
          </cell>
          <cell r="P63" t="b">
            <v>0</v>
          </cell>
          <cell r="X63">
            <v>0.01</v>
          </cell>
          <cell r="Y63">
            <v>0.02</v>
          </cell>
          <cell r="AE63">
            <v>3</v>
          </cell>
          <cell r="AG63">
            <v>4838.3999999999996</v>
          </cell>
          <cell r="AH63">
            <v>0</v>
          </cell>
          <cell r="AI63">
            <v>0</v>
          </cell>
          <cell r="AJ63">
            <v>2903</v>
          </cell>
        </row>
        <row r="64">
          <cell r="D64">
            <v>201902</v>
          </cell>
          <cell r="E64">
            <v>43497</v>
          </cell>
          <cell r="H64">
            <v>999999999</v>
          </cell>
          <cell r="P64" t="b">
            <v>0</v>
          </cell>
          <cell r="X64">
            <v>0.01</v>
          </cell>
          <cell r="Y64">
            <v>0.02</v>
          </cell>
          <cell r="AE64">
            <v>3</v>
          </cell>
          <cell r="AG64">
            <v>4838.3999999999996</v>
          </cell>
          <cell r="AH64">
            <v>0</v>
          </cell>
          <cell r="AI64">
            <v>0</v>
          </cell>
          <cell r="AJ64">
            <v>2903</v>
          </cell>
        </row>
        <row r="65">
          <cell r="D65">
            <v>201903</v>
          </cell>
          <cell r="E65">
            <v>43525</v>
          </cell>
          <cell r="H65">
            <v>999999999</v>
          </cell>
          <cell r="P65" t="b">
            <v>0</v>
          </cell>
          <cell r="X65">
            <v>0.01</v>
          </cell>
          <cell r="Y65">
            <v>0.02</v>
          </cell>
          <cell r="AE65">
            <v>3</v>
          </cell>
          <cell r="AG65">
            <v>4838.3999999999996</v>
          </cell>
          <cell r="AH65">
            <v>0</v>
          </cell>
          <cell r="AI65">
            <v>0</v>
          </cell>
          <cell r="AJ65">
            <v>2903</v>
          </cell>
        </row>
        <row r="66">
          <cell r="D66">
            <v>201904</v>
          </cell>
          <cell r="E66">
            <v>43556</v>
          </cell>
          <cell r="H66">
            <v>999999999</v>
          </cell>
          <cell r="P66" t="b">
            <v>0</v>
          </cell>
          <cell r="X66">
            <v>0.01</v>
          </cell>
          <cell r="Y66">
            <v>0.02</v>
          </cell>
          <cell r="AE66">
            <v>3</v>
          </cell>
          <cell r="AG66">
            <v>4581.6000000000004</v>
          </cell>
          <cell r="AH66">
            <v>0</v>
          </cell>
          <cell r="AI66">
            <v>0</v>
          </cell>
          <cell r="AJ66">
            <v>2749</v>
          </cell>
        </row>
        <row r="67">
          <cell r="D67">
            <v>201905</v>
          </cell>
          <cell r="E67">
            <v>43586</v>
          </cell>
          <cell r="H67">
            <v>999999999</v>
          </cell>
          <cell r="P67" t="b">
            <v>0</v>
          </cell>
          <cell r="X67">
            <v>0.01</v>
          </cell>
          <cell r="Y67">
            <v>0.02</v>
          </cell>
          <cell r="AE67">
            <v>3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</row>
        <row r="68">
          <cell r="D68">
            <v>201906</v>
          </cell>
          <cell r="E68">
            <v>43617</v>
          </cell>
          <cell r="H68">
            <v>999999999</v>
          </cell>
          <cell r="P68" t="b">
            <v>0</v>
          </cell>
          <cell r="X68">
            <v>0.01</v>
          </cell>
          <cell r="Y68">
            <v>0.02</v>
          </cell>
          <cell r="AE68">
            <v>3</v>
          </cell>
          <cell r="AG68">
            <v>0</v>
          </cell>
          <cell r="AH68">
            <v>0</v>
          </cell>
          <cell r="AI68">
            <v>0</v>
          </cell>
          <cell r="AJ68">
            <v>0</v>
          </cell>
        </row>
        <row r="69">
          <cell r="D69">
            <v>201907</v>
          </cell>
          <cell r="E69">
            <v>43647</v>
          </cell>
          <cell r="H69">
            <v>999999999</v>
          </cell>
          <cell r="P69" t="b">
            <v>0</v>
          </cell>
          <cell r="X69">
            <v>0.01</v>
          </cell>
          <cell r="Y69">
            <v>0.02</v>
          </cell>
          <cell r="AE69">
            <v>3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</row>
        <row r="70">
          <cell r="D70">
            <v>201908</v>
          </cell>
          <cell r="E70">
            <v>43678</v>
          </cell>
          <cell r="H70">
            <v>999999999</v>
          </cell>
          <cell r="P70" t="b">
            <v>0</v>
          </cell>
          <cell r="X70">
            <v>0.01</v>
          </cell>
          <cell r="Y70">
            <v>0.02</v>
          </cell>
          <cell r="AE70">
            <v>3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</row>
        <row r="71">
          <cell r="D71">
            <v>201909</v>
          </cell>
          <cell r="E71">
            <v>43709</v>
          </cell>
          <cell r="H71">
            <v>999999999</v>
          </cell>
          <cell r="P71" t="b">
            <v>0</v>
          </cell>
          <cell r="X71">
            <v>0.01</v>
          </cell>
          <cell r="Y71">
            <v>0.02</v>
          </cell>
          <cell r="AE71">
            <v>3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</row>
        <row r="72">
          <cell r="D72">
            <v>201910</v>
          </cell>
          <cell r="E72">
            <v>43739</v>
          </cell>
          <cell r="H72">
            <v>999999999</v>
          </cell>
          <cell r="P72" t="b">
            <v>0</v>
          </cell>
          <cell r="X72">
            <v>0.01</v>
          </cell>
          <cell r="Y72">
            <v>0.02</v>
          </cell>
          <cell r="AE72">
            <v>3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</row>
        <row r="73">
          <cell r="D73">
            <v>201911</v>
          </cell>
          <cell r="E73">
            <v>43770</v>
          </cell>
          <cell r="H73">
            <v>999999999</v>
          </cell>
          <cell r="P73" t="b">
            <v>0</v>
          </cell>
          <cell r="X73">
            <v>0.01</v>
          </cell>
          <cell r="Y73">
            <v>0.02</v>
          </cell>
          <cell r="AE73">
            <v>3</v>
          </cell>
          <cell r="AG73">
            <v>0</v>
          </cell>
          <cell r="AH73">
            <v>0</v>
          </cell>
          <cell r="AI73">
            <v>0</v>
          </cell>
          <cell r="AJ73">
            <v>0</v>
          </cell>
        </row>
        <row r="74">
          <cell r="D74">
            <v>201912</v>
          </cell>
          <cell r="E74">
            <v>43800</v>
          </cell>
          <cell r="H74">
            <v>999999999</v>
          </cell>
          <cell r="P74" t="b">
            <v>0</v>
          </cell>
          <cell r="X74">
            <v>0.01</v>
          </cell>
          <cell r="Y74">
            <v>0.02</v>
          </cell>
          <cell r="AE74">
            <v>3</v>
          </cell>
          <cell r="AG74">
            <v>0</v>
          </cell>
          <cell r="AH74">
            <v>0</v>
          </cell>
          <cell r="AI74">
            <v>0</v>
          </cell>
          <cell r="AJ74">
            <v>0</v>
          </cell>
        </row>
        <row r="75">
          <cell r="D75">
            <v>202001</v>
          </cell>
          <cell r="E75">
            <v>43831</v>
          </cell>
          <cell r="H75">
            <v>999999999</v>
          </cell>
          <cell r="P75" t="b">
            <v>0</v>
          </cell>
          <cell r="X75">
            <v>0.01</v>
          </cell>
          <cell r="Y75">
            <v>0.02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</row>
        <row r="76">
          <cell r="D76">
            <v>202002</v>
          </cell>
          <cell r="E76">
            <v>43862</v>
          </cell>
          <cell r="H76">
            <v>999999999</v>
          </cell>
          <cell r="P76" t="b">
            <v>0</v>
          </cell>
          <cell r="X76">
            <v>0.01</v>
          </cell>
          <cell r="Y76">
            <v>0.02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</row>
        <row r="77">
          <cell r="D77">
            <v>202003</v>
          </cell>
          <cell r="E77">
            <v>43891</v>
          </cell>
          <cell r="H77">
            <v>999999999</v>
          </cell>
          <cell r="P77" t="b">
            <v>0</v>
          </cell>
          <cell r="X77">
            <v>0.01</v>
          </cell>
          <cell r="Y77">
            <v>0.02</v>
          </cell>
          <cell r="AG77">
            <v>0</v>
          </cell>
          <cell r="AH77">
            <v>0</v>
          </cell>
          <cell r="AI77">
            <v>0</v>
          </cell>
          <cell r="AJ77">
            <v>0</v>
          </cell>
        </row>
        <row r="78">
          <cell r="D78">
            <v>202004</v>
          </cell>
          <cell r="E78">
            <v>43922</v>
          </cell>
          <cell r="H78">
            <v>999999999</v>
          </cell>
          <cell r="P78" t="b">
            <v>0</v>
          </cell>
          <cell r="X78">
            <v>0.01</v>
          </cell>
          <cell r="Y78">
            <v>0.02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</row>
        <row r="79">
          <cell r="D79">
            <v>202005</v>
          </cell>
          <cell r="E79">
            <v>43952</v>
          </cell>
          <cell r="H79">
            <v>999999999</v>
          </cell>
          <cell r="P79" t="b">
            <v>0</v>
          </cell>
          <cell r="X79">
            <v>0.01</v>
          </cell>
          <cell r="Y79">
            <v>0.02</v>
          </cell>
          <cell r="AG79">
            <v>0</v>
          </cell>
          <cell r="AH79">
            <v>0</v>
          </cell>
          <cell r="AI79">
            <v>0</v>
          </cell>
          <cell r="AJ79">
            <v>0</v>
          </cell>
        </row>
        <row r="80">
          <cell r="D80">
            <v>202006</v>
          </cell>
          <cell r="E80">
            <v>43983</v>
          </cell>
          <cell r="H80">
            <v>999999999</v>
          </cell>
          <cell r="P80" t="b">
            <v>0</v>
          </cell>
          <cell r="X80">
            <v>0.01</v>
          </cell>
          <cell r="Y80">
            <v>0.02</v>
          </cell>
          <cell r="AG80">
            <v>0</v>
          </cell>
          <cell r="AH80">
            <v>0</v>
          </cell>
          <cell r="AI80">
            <v>0</v>
          </cell>
          <cell r="AJ80">
            <v>0</v>
          </cell>
        </row>
        <row r="81">
          <cell r="D81">
            <v>202007</v>
          </cell>
          <cell r="E81">
            <v>44013</v>
          </cell>
          <cell r="H81">
            <v>999999999</v>
          </cell>
          <cell r="P81" t="b">
            <v>0</v>
          </cell>
          <cell r="X81">
            <v>0.01</v>
          </cell>
          <cell r="Y81">
            <v>0.02</v>
          </cell>
          <cell r="AG81">
            <v>0</v>
          </cell>
          <cell r="AH81">
            <v>0</v>
          </cell>
          <cell r="AI81">
            <v>0</v>
          </cell>
          <cell r="AJ81">
            <v>0</v>
          </cell>
        </row>
        <row r="82">
          <cell r="D82">
            <v>202008</v>
          </cell>
          <cell r="E82">
            <v>44044</v>
          </cell>
          <cell r="H82">
            <v>999999999</v>
          </cell>
          <cell r="P82" t="b">
            <v>0</v>
          </cell>
          <cell r="X82">
            <v>0.01</v>
          </cell>
          <cell r="Y82">
            <v>0.02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</row>
        <row r="83">
          <cell r="D83">
            <v>202009</v>
          </cell>
          <cell r="E83">
            <v>44075</v>
          </cell>
          <cell r="H83">
            <v>999999999</v>
          </cell>
          <cell r="P83" t="b">
            <v>0</v>
          </cell>
          <cell r="X83">
            <v>0.01</v>
          </cell>
          <cell r="Y83">
            <v>0.02</v>
          </cell>
          <cell r="AG83">
            <v>0</v>
          </cell>
          <cell r="AH83">
            <v>0</v>
          </cell>
          <cell r="AI83">
            <v>0</v>
          </cell>
          <cell r="AJ83">
            <v>0</v>
          </cell>
        </row>
        <row r="84">
          <cell r="D84">
            <v>202010</v>
          </cell>
          <cell r="E84">
            <v>44105</v>
          </cell>
          <cell r="H84">
            <v>999999999</v>
          </cell>
          <cell r="P84" t="b">
            <v>0</v>
          </cell>
          <cell r="X84">
            <v>0.01</v>
          </cell>
          <cell r="Y84">
            <v>0.02</v>
          </cell>
          <cell r="AG84">
            <v>0</v>
          </cell>
          <cell r="AH84">
            <v>0</v>
          </cell>
          <cell r="AI84">
            <v>0</v>
          </cell>
          <cell r="AJ84">
            <v>0</v>
          </cell>
        </row>
        <row r="85">
          <cell r="D85">
            <v>202011</v>
          </cell>
          <cell r="E85">
            <v>44136</v>
          </cell>
          <cell r="H85">
            <v>999999999</v>
          </cell>
          <cell r="P85" t="b">
            <v>0</v>
          </cell>
          <cell r="X85">
            <v>0.01</v>
          </cell>
          <cell r="Y85">
            <v>0.02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</row>
        <row r="86">
          <cell r="D86">
            <v>202012</v>
          </cell>
          <cell r="E86">
            <v>44166</v>
          </cell>
          <cell r="H86">
            <v>999999999</v>
          </cell>
          <cell r="P86" t="b">
            <v>0</v>
          </cell>
          <cell r="X86">
            <v>0.01</v>
          </cell>
          <cell r="Y86">
            <v>0.02</v>
          </cell>
          <cell r="AG86">
            <v>0</v>
          </cell>
          <cell r="AH86">
            <v>0</v>
          </cell>
          <cell r="AI86">
            <v>0</v>
          </cell>
          <cell r="AJ86">
            <v>0</v>
          </cell>
        </row>
        <row r="87">
          <cell r="D87">
            <v>202101</v>
          </cell>
          <cell r="E87">
            <v>44197</v>
          </cell>
          <cell r="H87">
            <v>999999999</v>
          </cell>
          <cell r="P87" t="b">
            <v>0</v>
          </cell>
          <cell r="X87">
            <v>0.01</v>
          </cell>
          <cell r="Y87">
            <v>0.02</v>
          </cell>
          <cell r="AG87">
            <v>0</v>
          </cell>
          <cell r="AH87">
            <v>0</v>
          </cell>
          <cell r="AI87">
            <v>0</v>
          </cell>
          <cell r="AJ87">
            <v>0</v>
          </cell>
        </row>
        <row r="88">
          <cell r="D88">
            <v>202102</v>
          </cell>
          <cell r="E88">
            <v>44228</v>
          </cell>
          <cell r="H88">
            <v>999999999</v>
          </cell>
          <cell r="P88" t="b">
            <v>0</v>
          </cell>
          <cell r="X88">
            <v>0.01</v>
          </cell>
          <cell r="Y88">
            <v>0.02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</row>
        <row r="89">
          <cell r="D89">
            <v>202103</v>
          </cell>
          <cell r="E89">
            <v>44256</v>
          </cell>
          <cell r="H89">
            <v>999999999</v>
          </cell>
          <cell r="P89" t="b">
            <v>0</v>
          </cell>
          <cell r="X89">
            <v>0.01</v>
          </cell>
          <cell r="Y89">
            <v>0.02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</row>
        <row r="90">
          <cell r="D90">
            <v>202104</v>
          </cell>
          <cell r="E90">
            <v>44287</v>
          </cell>
          <cell r="H90">
            <v>999999999</v>
          </cell>
          <cell r="P90" t="b">
            <v>0</v>
          </cell>
          <cell r="X90">
            <v>0.01</v>
          </cell>
          <cell r="Y90">
            <v>0.02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</row>
        <row r="91">
          <cell r="D91">
            <v>202105</v>
          </cell>
          <cell r="E91">
            <v>44317</v>
          </cell>
          <cell r="H91">
            <v>999999999</v>
          </cell>
          <cell r="P91" t="b">
            <v>0</v>
          </cell>
          <cell r="X91">
            <v>0.01</v>
          </cell>
          <cell r="Y91">
            <v>0.02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</row>
        <row r="92">
          <cell r="D92">
            <v>202106</v>
          </cell>
          <cell r="E92">
            <v>44348</v>
          </cell>
          <cell r="H92">
            <v>999999999</v>
          </cell>
          <cell r="P92" t="b">
            <v>0</v>
          </cell>
          <cell r="X92">
            <v>0.01</v>
          </cell>
          <cell r="Y92">
            <v>0.02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</row>
        <row r="93">
          <cell r="D93">
            <v>202107</v>
          </cell>
          <cell r="E93">
            <v>44378</v>
          </cell>
          <cell r="H93">
            <v>999999999</v>
          </cell>
          <cell r="P93" t="b">
            <v>0</v>
          </cell>
          <cell r="X93">
            <v>0.01</v>
          </cell>
          <cell r="Y93">
            <v>0.02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</row>
        <row r="94">
          <cell r="D94">
            <v>202108</v>
          </cell>
          <cell r="E94">
            <v>44409</v>
          </cell>
          <cell r="H94">
            <v>999999999</v>
          </cell>
          <cell r="P94" t="b">
            <v>0</v>
          </cell>
          <cell r="X94">
            <v>0.01</v>
          </cell>
          <cell r="Y94">
            <v>0.02</v>
          </cell>
          <cell r="AG94">
            <v>0</v>
          </cell>
          <cell r="AH94">
            <v>0</v>
          </cell>
          <cell r="AI94">
            <v>0</v>
          </cell>
          <cell r="AJ94">
            <v>0</v>
          </cell>
        </row>
        <row r="95">
          <cell r="D95">
            <v>202109</v>
          </cell>
          <cell r="E95">
            <v>44440</v>
          </cell>
          <cell r="H95">
            <v>999999999</v>
          </cell>
          <cell r="P95" t="b">
            <v>0</v>
          </cell>
          <cell r="X95">
            <v>0.01</v>
          </cell>
          <cell r="Y95">
            <v>0.02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</row>
        <row r="96">
          <cell r="D96">
            <v>202110</v>
          </cell>
          <cell r="E96">
            <v>44470</v>
          </cell>
          <cell r="H96">
            <v>999999999</v>
          </cell>
          <cell r="P96" t="b">
            <v>0</v>
          </cell>
          <cell r="X96">
            <v>0.01</v>
          </cell>
          <cell r="Y96">
            <v>0.02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</row>
        <row r="97">
          <cell r="D97">
            <v>202111</v>
          </cell>
          <cell r="E97">
            <v>44501</v>
          </cell>
          <cell r="H97">
            <v>999999999</v>
          </cell>
          <cell r="P97" t="b">
            <v>0</v>
          </cell>
          <cell r="X97">
            <v>0.01</v>
          </cell>
          <cell r="Y97">
            <v>0.02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</row>
        <row r="98">
          <cell r="D98">
            <v>202112</v>
          </cell>
          <cell r="E98">
            <v>44531</v>
          </cell>
          <cell r="H98">
            <v>999999999</v>
          </cell>
          <cell r="P98" t="b">
            <v>0</v>
          </cell>
          <cell r="X98">
            <v>0.01</v>
          </cell>
          <cell r="Y98">
            <v>0.02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</row>
        <row r="99">
          <cell r="D99">
            <v>202201</v>
          </cell>
          <cell r="E99">
            <v>44562</v>
          </cell>
          <cell r="H99">
            <v>999999999</v>
          </cell>
          <cell r="P99" t="b">
            <v>0</v>
          </cell>
          <cell r="X99">
            <v>0.01</v>
          </cell>
          <cell r="Y99">
            <v>0.02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</row>
        <row r="100">
          <cell r="D100">
            <v>202202</v>
          </cell>
          <cell r="E100">
            <v>44593</v>
          </cell>
          <cell r="H100">
            <v>999999999</v>
          </cell>
          <cell r="P100" t="b">
            <v>0</v>
          </cell>
          <cell r="X100">
            <v>0.01</v>
          </cell>
          <cell r="Y100">
            <v>0.02</v>
          </cell>
          <cell r="AG100">
            <v>0</v>
          </cell>
          <cell r="AH100">
            <v>0</v>
          </cell>
          <cell r="AI100">
            <v>0</v>
          </cell>
          <cell r="AJ100">
            <v>0</v>
          </cell>
        </row>
        <row r="101">
          <cell r="D101">
            <v>202203</v>
          </cell>
          <cell r="E101">
            <v>44621</v>
          </cell>
          <cell r="H101">
            <v>999999999</v>
          </cell>
          <cell r="P101" t="b">
            <v>0</v>
          </cell>
          <cell r="X101">
            <v>0.01</v>
          </cell>
          <cell r="Y101">
            <v>0.02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</row>
        <row r="102">
          <cell r="D102">
            <v>202204</v>
          </cell>
          <cell r="E102">
            <v>44652</v>
          </cell>
          <cell r="H102">
            <v>999999999</v>
          </cell>
          <cell r="P102" t="b">
            <v>0</v>
          </cell>
          <cell r="X102">
            <v>0.01</v>
          </cell>
          <cell r="Y102">
            <v>0.02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</row>
        <row r="103">
          <cell r="D103">
            <v>202205</v>
          </cell>
          <cell r="E103">
            <v>44682</v>
          </cell>
          <cell r="H103">
            <v>999999999</v>
          </cell>
          <cell r="P103" t="b">
            <v>0</v>
          </cell>
          <cell r="X103">
            <v>0.01</v>
          </cell>
          <cell r="Y103">
            <v>0.02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</row>
        <row r="104">
          <cell r="D104">
            <v>202206</v>
          </cell>
          <cell r="E104">
            <v>44713</v>
          </cell>
          <cell r="H104">
            <v>999999999</v>
          </cell>
          <cell r="P104" t="b">
            <v>0</v>
          </cell>
          <cell r="X104">
            <v>0.01</v>
          </cell>
          <cell r="Y104">
            <v>0.02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</row>
        <row r="105">
          <cell r="D105">
            <v>202207</v>
          </cell>
          <cell r="E105">
            <v>44743</v>
          </cell>
          <cell r="H105">
            <v>999999999</v>
          </cell>
          <cell r="P105" t="b">
            <v>0</v>
          </cell>
          <cell r="X105">
            <v>0.01</v>
          </cell>
          <cell r="Y105">
            <v>0.02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</row>
        <row r="106">
          <cell r="D106">
            <v>202208</v>
          </cell>
          <cell r="E106">
            <v>44774</v>
          </cell>
          <cell r="H106">
            <v>999999999</v>
          </cell>
          <cell r="P106" t="b">
            <v>0</v>
          </cell>
          <cell r="X106">
            <v>0.01</v>
          </cell>
          <cell r="Y106">
            <v>0.02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</row>
        <row r="107">
          <cell r="D107">
            <v>202209</v>
          </cell>
          <cell r="E107">
            <v>44805</v>
          </cell>
          <cell r="H107">
            <v>999999999</v>
          </cell>
          <cell r="P107" t="b">
            <v>0</v>
          </cell>
          <cell r="X107">
            <v>0.01</v>
          </cell>
          <cell r="Y107">
            <v>0.02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</row>
        <row r="108">
          <cell r="D108">
            <v>202210</v>
          </cell>
          <cell r="E108">
            <v>44835</v>
          </cell>
          <cell r="H108">
            <v>999999999</v>
          </cell>
          <cell r="P108" t="b">
            <v>0</v>
          </cell>
          <cell r="X108">
            <v>0.01</v>
          </cell>
          <cell r="Y108">
            <v>0.02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</row>
        <row r="109">
          <cell r="D109">
            <v>202211</v>
          </cell>
          <cell r="E109">
            <v>44866</v>
          </cell>
          <cell r="H109">
            <v>999999999</v>
          </cell>
          <cell r="P109" t="b">
            <v>0</v>
          </cell>
          <cell r="X109">
            <v>0.01</v>
          </cell>
          <cell r="Y109">
            <v>0.02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</row>
        <row r="110">
          <cell r="D110">
            <v>202212</v>
          </cell>
          <cell r="E110">
            <v>44896</v>
          </cell>
          <cell r="H110">
            <v>999999999</v>
          </cell>
          <cell r="P110" t="b">
            <v>0</v>
          </cell>
          <cell r="X110">
            <v>0.01</v>
          </cell>
          <cell r="Y110">
            <v>0.02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</row>
        <row r="111">
          <cell r="D111">
            <v>202301</v>
          </cell>
          <cell r="E111">
            <v>44927</v>
          </cell>
          <cell r="H111">
            <v>999999999</v>
          </cell>
          <cell r="P111" t="b">
            <v>0</v>
          </cell>
          <cell r="X111">
            <v>0.01</v>
          </cell>
          <cell r="Y111">
            <v>0.02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</row>
        <row r="112">
          <cell r="D112">
            <v>202302</v>
          </cell>
          <cell r="E112">
            <v>44958</v>
          </cell>
          <cell r="H112">
            <v>999999999</v>
          </cell>
          <cell r="P112" t="b">
            <v>0</v>
          </cell>
          <cell r="X112">
            <v>0.01</v>
          </cell>
          <cell r="Y112">
            <v>0.02</v>
          </cell>
          <cell r="AG112">
            <v>0</v>
          </cell>
          <cell r="AH112">
            <v>0</v>
          </cell>
          <cell r="AI112">
            <v>0</v>
          </cell>
          <cell r="AJ112">
            <v>0</v>
          </cell>
        </row>
        <row r="113">
          <cell r="D113">
            <v>202303</v>
          </cell>
          <cell r="E113">
            <v>44986</v>
          </cell>
          <cell r="H113">
            <v>999999999</v>
          </cell>
          <cell r="P113" t="b">
            <v>0</v>
          </cell>
          <cell r="X113">
            <v>0.01</v>
          </cell>
          <cell r="Y113">
            <v>0.02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</row>
        <row r="114">
          <cell r="D114">
            <v>202304</v>
          </cell>
          <cell r="E114">
            <v>45017</v>
          </cell>
          <cell r="H114">
            <v>999999999</v>
          </cell>
          <cell r="P114" t="b">
            <v>0</v>
          </cell>
          <cell r="X114">
            <v>0.01</v>
          </cell>
          <cell r="Y114">
            <v>0.02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</row>
        <row r="115">
          <cell r="D115">
            <v>202305</v>
          </cell>
          <cell r="E115">
            <v>45047</v>
          </cell>
          <cell r="H115">
            <v>999999999</v>
          </cell>
          <cell r="P115" t="b">
            <v>0</v>
          </cell>
          <cell r="X115">
            <v>0.01</v>
          </cell>
          <cell r="Y115">
            <v>0.02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</row>
        <row r="116">
          <cell r="D116">
            <v>202306</v>
          </cell>
          <cell r="E116">
            <v>45078</v>
          </cell>
          <cell r="H116">
            <v>999999999</v>
          </cell>
          <cell r="P116" t="b">
            <v>0</v>
          </cell>
          <cell r="X116">
            <v>0.01</v>
          </cell>
          <cell r="Y116">
            <v>0.02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</row>
        <row r="117">
          <cell r="D117">
            <v>202307</v>
          </cell>
          <cell r="E117">
            <v>45108</v>
          </cell>
          <cell r="H117">
            <v>999999999</v>
          </cell>
          <cell r="P117" t="b">
            <v>0</v>
          </cell>
          <cell r="X117">
            <v>0.01</v>
          </cell>
          <cell r="Y117">
            <v>0.02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</row>
        <row r="118">
          <cell r="D118">
            <v>202308</v>
          </cell>
          <cell r="E118">
            <v>45139</v>
          </cell>
          <cell r="H118">
            <v>999999999</v>
          </cell>
          <cell r="P118" t="b">
            <v>0</v>
          </cell>
          <cell r="X118">
            <v>0.01</v>
          </cell>
          <cell r="Y118">
            <v>0.02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</row>
        <row r="119">
          <cell r="D119">
            <v>202309</v>
          </cell>
          <cell r="E119">
            <v>45170</v>
          </cell>
          <cell r="H119">
            <v>999999999</v>
          </cell>
          <cell r="P119" t="b">
            <v>0</v>
          </cell>
          <cell r="X119">
            <v>0.01</v>
          </cell>
          <cell r="Y119">
            <v>0.02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</row>
        <row r="120">
          <cell r="D120">
            <v>202310</v>
          </cell>
          <cell r="E120">
            <v>45200</v>
          </cell>
          <cell r="H120">
            <v>999999999</v>
          </cell>
          <cell r="P120" t="b">
            <v>0</v>
          </cell>
          <cell r="X120">
            <v>0.01</v>
          </cell>
          <cell r="Y120">
            <v>0.02</v>
          </cell>
          <cell r="AG120">
            <v>0</v>
          </cell>
          <cell r="AH120">
            <v>0</v>
          </cell>
          <cell r="AI120">
            <v>0</v>
          </cell>
          <cell r="AJ120">
            <v>0</v>
          </cell>
        </row>
        <row r="121">
          <cell r="D121">
            <v>202311</v>
          </cell>
          <cell r="E121">
            <v>45231</v>
          </cell>
          <cell r="H121">
            <v>999999999</v>
          </cell>
          <cell r="P121" t="b">
            <v>0</v>
          </cell>
          <cell r="X121">
            <v>0.01</v>
          </cell>
          <cell r="Y121">
            <v>0.02</v>
          </cell>
          <cell r="AG121">
            <v>0</v>
          </cell>
          <cell r="AH121">
            <v>0</v>
          </cell>
          <cell r="AI121">
            <v>0</v>
          </cell>
          <cell r="AJ121">
            <v>0</v>
          </cell>
        </row>
        <row r="122">
          <cell r="D122">
            <v>202312</v>
          </cell>
          <cell r="E122">
            <v>45261</v>
          </cell>
          <cell r="H122">
            <v>999999999</v>
          </cell>
          <cell r="P122" t="b">
            <v>0</v>
          </cell>
          <cell r="X122">
            <v>0.01</v>
          </cell>
          <cell r="Y122">
            <v>0.02</v>
          </cell>
          <cell r="AG122">
            <v>0</v>
          </cell>
          <cell r="AH122">
            <v>0</v>
          </cell>
          <cell r="AI122">
            <v>0</v>
          </cell>
          <cell r="AJ122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 2016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500000" mc:Ignorable="a14" a14:legacySpreadsheetColorIndex="8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500000" mc:Ignorable="a14" a14:legacySpreadsheetColorIndex="8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A1:M33"/>
  <sheetViews>
    <sheetView zoomScaleNormal="100" workbookViewId="0">
      <selection activeCell="E12" sqref="E12"/>
    </sheetView>
  </sheetViews>
  <sheetFormatPr defaultColWidth="9.33203125" defaultRowHeight="17.100000000000001" customHeight="1" x14ac:dyDescent="0.15"/>
  <cols>
    <col min="1" max="1" width="8" style="1" customWidth="1"/>
    <col min="2" max="2" width="4.83203125" style="1" customWidth="1"/>
    <col min="3" max="3" width="25" style="1" customWidth="1"/>
    <col min="4" max="4" width="2.83203125" style="1" customWidth="1"/>
    <col min="5" max="5" width="20.83203125" style="1" customWidth="1"/>
    <col min="6" max="6" width="2.83203125" style="1" customWidth="1"/>
    <col min="7" max="7" width="20.83203125" style="1" customWidth="1"/>
    <col min="8" max="8" width="2.83203125" style="1" customWidth="1"/>
    <col min="9" max="9" width="18.33203125" style="1" customWidth="1"/>
    <col min="10" max="10" width="4.83203125" style="1" customWidth="1"/>
    <col min="11" max="11" width="1.83203125" style="1" customWidth="1"/>
    <col min="12" max="12" width="9.83203125" style="1" customWidth="1"/>
    <col min="13" max="13" width="11" style="1" bestFit="1" customWidth="1"/>
    <col min="14" max="16384" width="9.33203125" style="1"/>
  </cols>
  <sheetData>
    <row r="1" spans="1:13" ht="17.100000000000001" customHeight="1" x14ac:dyDescent="0.15">
      <c r="A1" s="3"/>
      <c r="B1" s="4"/>
      <c r="C1" s="4"/>
      <c r="D1" s="4"/>
      <c r="E1" s="4"/>
      <c r="F1" s="4"/>
      <c r="G1" s="4"/>
      <c r="H1" s="4"/>
      <c r="I1" s="4"/>
    </row>
    <row r="2" spans="1:13" ht="23.1" customHeight="1" x14ac:dyDescent="0.15">
      <c r="A2" s="3"/>
      <c r="B2" s="130" t="s">
        <v>75</v>
      </c>
      <c r="C2" s="131"/>
      <c r="D2" s="131"/>
      <c r="E2" s="131"/>
      <c r="F2" s="131"/>
      <c r="G2" s="131"/>
      <c r="H2" s="131"/>
      <c r="I2" s="131"/>
      <c r="J2" s="132" t="s">
        <v>70</v>
      </c>
    </row>
    <row r="3" spans="1:13" s="2" customFormat="1" ht="17.100000000000001" customHeight="1" x14ac:dyDescent="0.15">
      <c r="A3" s="6"/>
      <c r="B3" s="144"/>
      <c r="C3" s="147" t="s">
        <v>69</v>
      </c>
      <c r="D3" s="145"/>
      <c r="E3" s="145"/>
      <c r="F3" s="145"/>
      <c r="G3" s="145"/>
      <c r="H3" s="145"/>
      <c r="I3" s="145"/>
      <c r="J3" s="146"/>
    </row>
    <row r="4" spans="1:13" s="10" customFormat="1" ht="17.100000000000001" customHeight="1" x14ac:dyDescent="0.15">
      <c r="B4" s="82"/>
      <c r="C4" s="87"/>
      <c r="D4" s="85"/>
      <c r="E4" s="55"/>
      <c r="F4" s="80"/>
      <c r="G4" s="87"/>
      <c r="H4" s="81"/>
      <c r="I4" s="87"/>
      <c r="J4" s="84"/>
      <c r="K4" s="1"/>
    </row>
    <row r="5" spans="1:13" s="2" customFormat="1" ht="17.100000000000001" customHeight="1" x14ac:dyDescent="0.15">
      <c r="A5" s="6"/>
      <c r="B5" s="60"/>
      <c r="C5" s="61" t="s">
        <v>31</v>
      </c>
      <c r="D5" s="61"/>
      <c r="E5" s="61"/>
      <c r="F5" s="61"/>
      <c r="G5" s="161"/>
      <c r="H5" s="61"/>
      <c r="I5" s="61" t="s">
        <v>2</v>
      </c>
      <c r="J5" s="62"/>
    </row>
    <row r="6" spans="1:13" s="2" customFormat="1" ht="17.100000000000001" customHeight="1" x14ac:dyDescent="0.15">
      <c r="A6" s="6"/>
      <c r="B6" s="57"/>
      <c r="C6" s="95" t="s">
        <v>158</v>
      </c>
      <c r="D6" s="95"/>
      <c r="E6" s="95"/>
      <c r="F6" s="58"/>
      <c r="G6" s="162"/>
      <c r="H6" s="63"/>
      <c r="I6" s="8">
        <v>0.08</v>
      </c>
      <c r="J6" s="59"/>
    </row>
    <row r="7" spans="1:13" s="10" customFormat="1" ht="17.100000000000001" customHeight="1" x14ac:dyDescent="0.15">
      <c r="B7" s="82"/>
      <c r="C7" s="83"/>
      <c r="D7" s="83"/>
      <c r="E7" s="83"/>
      <c r="F7" s="80"/>
      <c r="G7" s="83"/>
      <c r="H7" s="81"/>
      <c r="I7" s="78"/>
      <c r="J7" s="84"/>
    </row>
    <row r="8" spans="1:13" s="2" customFormat="1" ht="17.100000000000001" customHeight="1" x14ac:dyDescent="0.15">
      <c r="A8" s="6"/>
      <c r="B8" s="60"/>
      <c r="C8" s="61" t="s">
        <v>71</v>
      </c>
      <c r="D8" s="61"/>
      <c r="E8" s="61" t="s">
        <v>74</v>
      </c>
      <c r="F8" s="11"/>
      <c r="G8" s="61" t="s">
        <v>3</v>
      </c>
      <c r="H8" s="11"/>
      <c r="I8" s="61" t="s">
        <v>42</v>
      </c>
      <c r="J8" s="62"/>
    </row>
    <row r="9" spans="1:13" s="2" customFormat="1" ht="17.100000000000001" customHeight="1" x14ac:dyDescent="0.15">
      <c r="A9" s="6"/>
      <c r="B9" s="57"/>
      <c r="C9" s="7">
        <v>1</v>
      </c>
      <c r="D9" s="64"/>
      <c r="E9" s="7">
        <v>2023</v>
      </c>
      <c r="F9" s="81"/>
      <c r="G9" s="9">
        <v>619</v>
      </c>
      <c r="H9" s="80"/>
      <c r="I9" s="238">
        <v>20</v>
      </c>
      <c r="J9" s="59"/>
    </row>
    <row r="10" spans="1:13" s="2" customFormat="1" ht="17.100000000000001" customHeight="1" x14ac:dyDescent="0.15">
      <c r="A10" s="6"/>
      <c r="B10" s="57"/>
      <c r="C10" s="79"/>
      <c r="D10" s="79"/>
      <c r="E10" s="79"/>
      <c r="F10" s="81"/>
      <c r="G10" s="100"/>
      <c r="H10" s="100"/>
      <c r="I10" s="100"/>
      <c r="J10" s="59"/>
    </row>
    <row r="11" spans="1:13" s="2" customFormat="1" ht="17.100000000000001" customHeight="1" x14ac:dyDescent="0.15">
      <c r="A11" s="6"/>
      <c r="B11" s="57"/>
      <c r="C11" s="11"/>
      <c r="D11" s="79"/>
      <c r="E11" s="61" t="s">
        <v>164</v>
      </c>
      <c r="F11" s="85"/>
      <c r="G11" s="61" t="s">
        <v>162</v>
      </c>
      <c r="H11" s="80"/>
      <c r="I11" s="184" t="s">
        <v>41</v>
      </c>
      <c r="J11" s="59"/>
    </row>
    <row r="12" spans="1:13" ht="17.100000000000001" customHeight="1" x14ac:dyDescent="0.15">
      <c r="A12" s="3"/>
      <c r="B12" s="57"/>
      <c r="C12" s="237" t="str">
        <f>IF(AND(Bill_MM&gt;4,Bill_MM&lt;11),"SUMMER","WINTER")</f>
        <v>WINTER</v>
      </c>
      <c r="D12" s="79"/>
      <c r="F12" s="85"/>
      <c r="G12" s="53">
        <v>0</v>
      </c>
      <c r="H12" s="81"/>
      <c r="I12" s="185"/>
      <c r="J12" s="59"/>
      <c r="M12" s="186"/>
    </row>
    <row r="13" spans="1:13" ht="17.100000000000001" customHeight="1" x14ac:dyDescent="0.15">
      <c r="A13" s="3"/>
      <c r="B13" s="57"/>
      <c r="C13" s="79"/>
      <c r="D13" s="79"/>
      <c r="E13" s="79"/>
      <c r="F13" s="79"/>
      <c r="G13" s="79"/>
      <c r="H13" s="79"/>
      <c r="I13" s="185"/>
      <c r="J13" s="59"/>
      <c r="M13" s="186"/>
    </row>
    <row r="14" spans="1:13" ht="17.100000000000001" customHeight="1" x14ac:dyDescent="0.15">
      <c r="A14" s="3"/>
      <c r="B14" s="82"/>
      <c r="C14" s="163" t="s">
        <v>163</v>
      </c>
      <c r="D14" s="85"/>
      <c r="E14" s="55"/>
      <c r="F14" s="80"/>
      <c r="G14" s="87"/>
      <c r="H14" s="81"/>
      <c r="I14" s="87"/>
      <c r="J14" s="84"/>
      <c r="M14" s="186"/>
    </row>
    <row r="15" spans="1:13" ht="17.100000000000001" customHeight="1" x14ac:dyDescent="0.15">
      <c r="A15" s="3"/>
      <c r="B15" s="82"/>
      <c r="C15" s="87"/>
      <c r="D15" s="85"/>
      <c r="E15" s="55"/>
      <c r="F15" s="80"/>
      <c r="G15" s="87"/>
      <c r="H15" s="81"/>
      <c r="I15" s="87"/>
      <c r="J15" s="84"/>
      <c r="M15" s="186"/>
    </row>
    <row r="16" spans="1:13" ht="17.100000000000001" customHeight="1" x14ac:dyDescent="0.15">
      <c r="A16" s="3"/>
      <c r="B16" s="144"/>
      <c r="C16" s="147" t="s">
        <v>72</v>
      </c>
      <c r="D16" s="145"/>
      <c r="E16" s="145"/>
      <c r="F16" s="145"/>
      <c r="G16" s="145"/>
      <c r="H16" s="145"/>
      <c r="I16" s="145"/>
      <c r="J16" s="146"/>
      <c r="M16" s="186"/>
    </row>
    <row r="17" spans="1:13" ht="17.100000000000001" customHeight="1" x14ac:dyDescent="0.15">
      <c r="A17" s="3"/>
      <c r="B17" s="66"/>
      <c r="C17" s="72" t="s">
        <v>125</v>
      </c>
      <c r="D17" s="67"/>
      <c r="E17" s="71" t="s">
        <v>126</v>
      </c>
      <c r="F17" s="72"/>
      <c r="G17" s="71" t="s">
        <v>127</v>
      </c>
      <c r="H17" s="72" t="s">
        <v>128</v>
      </c>
      <c r="I17" s="167"/>
      <c r="J17" s="70"/>
      <c r="M17" s="186"/>
    </row>
    <row r="18" spans="1:13" ht="17.100000000000001" customHeight="1" x14ac:dyDescent="0.15">
      <c r="A18" s="3"/>
      <c r="B18" s="66"/>
      <c r="C18" s="188" t="s">
        <v>6</v>
      </c>
      <c r="D18" s="67"/>
      <c r="E18" s="190">
        <f>+'RESIDENTIAL BILL CALC'!L26</f>
        <v>285.14999999999998</v>
      </c>
      <c r="F18" s="191"/>
      <c r="G18" s="190">
        <f>+'RESIDENTIAL BILL CALC'!L29</f>
        <v>307.96199999999999</v>
      </c>
      <c r="H18" s="72"/>
      <c r="I18" s="167"/>
      <c r="J18" s="168"/>
      <c r="M18" s="186"/>
    </row>
    <row r="19" spans="1:13" ht="17.100000000000001" customHeight="1" x14ac:dyDescent="0.15">
      <c r="A19" s="3"/>
      <c r="B19" s="66"/>
      <c r="C19" s="189" t="s">
        <v>96</v>
      </c>
      <c r="D19" s="67"/>
      <c r="E19" s="190">
        <f>+CND!M29</f>
        <v>131.6535985631711</v>
      </c>
      <c r="F19" s="191"/>
      <c r="G19" s="190">
        <f>+CND!M32</f>
        <v>142.18588644822478</v>
      </c>
      <c r="H19" s="169"/>
      <c r="I19" s="170"/>
      <c r="J19" s="168"/>
      <c r="M19" s="186"/>
    </row>
    <row r="20" spans="1:13" ht="17.100000000000001" customHeight="1" x14ac:dyDescent="0.15">
      <c r="A20" s="3"/>
      <c r="B20" s="66"/>
      <c r="C20" s="189" t="s">
        <v>102</v>
      </c>
      <c r="D20" s="67"/>
      <c r="E20" s="190">
        <f>+'COM DEM'!M35</f>
        <v>250.47499999999999</v>
      </c>
      <c r="F20" s="191"/>
      <c r="G20" s="190">
        <f>+'COM DEM'!M38</f>
        <v>270.51299999999998</v>
      </c>
      <c r="H20" s="169"/>
      <c r="I20" s="170"/>
      <c r="J20" s="168"/>
    </row>
    <row r="21" spans="1:13" ht="17.100000000000001" customHeight="1" x14ac:dyDescent="0.15">
      <c r="A21" s="3"/>
      <c r="B21" s="66"/>
      <c r="C21" s="189" t="s">
        <v>129</v>
      </c>
      <c r="D21" s="67"/>
      <c r="E21" s="190">
        <f>+'COM DEM ALL ELEC'!M35</f>
        <v>250.47499999999999</v>
      </c>
      <c r="F21" s="190"/>
      <c r="G21" s="190">
        <f>+'COM DEM ALL ELEC'!M38</f>
        <v>270.51299999999998</v>
      </c>
      <c r="H21" s="169"/>
      <c r="I21" s="170"/>
      <c r="J21" s="168"/>
    </row>
    <row r="22" spans="1:13" ht="17.100000000000001" customHeight="1" x14ac:dyDescent="0.15">
      <c r="B22" s="66"/>
      <c r="C22" s="73" t="s">
        <v>112</v>
      </c>
      <c r="D22" s="69"/>
      <c r="E22" s="190">
        <f>+IND!M35</f>
        <v>449.64567159325475</v>
      </c>
      <c r="F22" s="190"/>
      <c r="G22" s="190">
        <f>+IND!M38</f>
        <v>485.61732532071511</v>
      </c>
      <c r="H22" s="69"/>
      <c r="I22" s="69"/>
      <c r="J22" s="70"/>
    </row>
    <row r="23" spans="1:13" ht="17.100000000000001" customHeight="1" x14ac:dyDescent="0.15">
      <c r="B23" s="66"/>
      <c r="C23" s="73"/>
      <c r="D23" s="69"/>
      <c r="E23" s="190"/>
      <c r="F23" s="190"/>
      <c r="G23" s="190"/>
      <c r="H23" s="69"/>
      <c r="I23" s="69"/>
      <c r="J23" s="70"/>
    </row>
    <row r="24" spans="1:13" ht="17.100000000000001" customHeight="1" x14ac:dyDescent="0.15">
      <c r="B24" s="66"/>
      <c r="C24" s="171"/>
      <c r="D24" s="69"/>
      <c r="E24" s="74"/>
      <c r="F24" s="74"/>
      <c r="G24" s="74"/>
      <c r="H24" s="69"/>
      <c r="I24" s="69"/>
      <c r="J24" s="70"/>
    </row>
    <row r="25" spans="1:13" ht="17.100000000000001" customHeight="1" x14ac:dyDescent="0.15">
      <c r="B25" s="66"/>
      <c r="C25" s="171"/>
      <c r="D25" s="69"/>
      <c r="E25" s="74"/>
      <c r="F25" s="74"/>
      <c r="G25" s="74"/>
      <c r="H25" s="69"/>
      <c r="I25" s="69"/>
      <c r="J25" s="70"/>
    </row>
    <row r="26" spans="1:13" ht="17.100000000000001" customHeight="1" x14ac:dyDescent="0.15">
      <c r="B26" s="66"/>
      <c r="C26" s="171"/>
      <c r="D26" s="69"/>
      <c r="E26" s="74"/>
      <c r="F26" s="74"/>
      <c r="G26" s="74"/>
      <c r="H26" s="69"/>
      <c r="I26" s="69"/>
      <c r="J26" s="70"/>
    </row>
    <row r="27" spans="1:13" ht="17.100000000000001" customHeight="1" x14ac:dyDescent="0.15">
      <c r="B27" s="144"/>
      <c r="C27" s="147" t="s">
        <v>68</v>
      </c>
      <c r="D27" s="145"/>
      <c r="E27" s="145"/>
      <c r="F27" s="145"/>
      <c r="G27" s="145"/>
      <c r="H27" s="145"/>
      <c r="I27" s="145"/>
      <c r="J27" s="146"/>
    </row>
    <row r="28" spans="1:13" ht="17.100000000000001" customHeight="1" x14ac:dyDescent="0.15">
      <c r="B28" s="66"/>
      <c r="C28" s="67"/>
      <c r="D28" s="67"/>
      <c r="E28" s="68"/>
      <c r="F28" s="68"/>
      <c r="G28" s="68"/>
      <c r="H28" s="69"/>
      <c r="I28" s="69"/>
      <c r="J28" s="70"/>
    </row>
    <row r="29" spans="1:13" ht="17.100000000000001" customHeight="1" x14ac:dyDescent="0.15">
      <c r="B29" s="66"/>
      <c r="C29" s="166" t="s">
        <v>159</v>
      </c>
      <c r="D29" s="71"/>
      <c r="E29" s="71"/>
      <c r="F29" s="71"/>
      <c r="G29" s="71"/>
      <c r="H29" s="71"/>
      <c r="I29" s="71"/>
      <c r="J29" s="70"/>
    </row>
    <row r="30" spans="1:13" ht="17.100000000000001" customHeight="1" x14ac:dyDescent="0.15">
      <c r="B30" s="66"/>
      <c r="C30" s="163" t="s">
        <v>73</v>
      </c>
      <c r="D30" s="65"/>
      <c r="E30" s="65"/>
      <c r="F30" s="65"/>
      <c r="G30" s="65"/>
      <c r="H30" s="65"/>
      <c r="I30" s="65"/>
      <c r="J30" s="70"/>
    </row>
    <row r="31" spans="1:13" ht="17.100000000000001" customHeight="1" x14ac:dyDescent="0.15">
      <c r="B31" s="66"/>
      <c r="C31" s="164" t="s">
        <v>160</v>
      </c>
      <c r="D31" s="65"/>
      <c r="E31" s="65"/>
      <c r="F31" s="65"/>
      <c r="G31" s="65"/>
      <c r="H31" s="65"/>
      <c r="I31" s="65"/>
      <c r="J31" s="70"/>
    </row>
    <row r="32" spans="1:13" ht="17.100000000000001" customHeight="1" x14ac:dyDescent="0.15">
      <c r="B32" s="66"/>
      <c r="C32" s="165" t="s">
        <v>161</v>
      </c>
      <c r="D32" s="65"/>
      <c r="E32" s="65"/>
      <c r="F32" s="65"/>
      <c r="G32" s="65"/>
      <c r="H32" s="65"/>
      <c r="I32" s="65"/>
      <c r="J32" s="70"/>
    </row>
    <row r="33" spans="2:10" ht="17.100000000000001" customHeight="1" x14ac:dyDescent="0.15">
      <c r="B33" s="75"/>
      <c r="C33" s="92"/>
      <c r="D33" s="76"/>
      <c r="E33" s="94"/>
      <c r="F33" s="94"/>
      <c r="G33" s="94"/>
      <c r="H33" s="76"/>
      <c r="I33" s="76"/>
      <c r="J33" s="77"/>
    </row>
  </sheetData>
  <sheetProtection formatCells="0" formatColumns="0" formatRows="0"/>
  <protectedRanges>
    <protectedRange sqref="C6:E6 G6 I6 C9 G9 E9 G12 I12:I13" name="Inputs"/>
  </protectedRanges>
  <dataConsolidate link="1"/>
  <phoneticPr fontId="0" type="noConversion"/>
  <conditionalFormatting sqref="E19:G26">
    <cfRule type="cellIs" dxfId="8" priority="13" stopIfTrue="1" operator="equal">
      <formula>"Large Power"</formula>
    </cfRule>
    <cfRule type="cellIs" dxfId="7" priority="14" stopIfTrue="1" operator="equal">
      <formula>"Small Power"</formula>
    </cfRule>
    <cfRule type="cellIs" dxfId="6" priority="15" stopIfTrue="1" operator="equal">
      <formula>"Medium Power"</formula>
    </cfRule>
  </conditionalFormatting>
  <conditionalFormatting sqref="E28:G28 E33:G33">
    <cfRule type="cellIs" dxfId="5" priority="6" stopIfTrue="1" operator="equal">
      <formula>"Large Power"</formula>
    </cfRule>
    <cfRule type="cellIs" dxfId="4" priority="7" stopIfTrue="1" operator="equal">
      <formula>"Small Power"</formula>
    </cfRule>
    <cfRule type="cellIs" dxfId="3" priority="8" stopIfTrue="1" operator="equal">
      <formula>"Medium Power"</formula>
    </cfRule>
  </conditionalFormatting>
  <conditionalFormatting sqref="E18:G18">
    <cfRule type="cellIs" dxfId="2" priority="1" stopIfTrue="1" operator="equal">
      <formula>"Large Power"</formula>
    </cfRule>
    <cfRule type="cellIs" dxfId="1" priority="2" stopIfTrue="1" operator="equal">
      <formula>"Small Power"</formula>
    </cfRule>
    <cfRule type="cellIs" dxfId="0" priority="3" stopIfTrue="1" operator="equal">
      <formula>"Medium Power"</formula>
    </cfRule>
  </conditionalFormatting>
  <dataValidations count="2">
    <dataValidation type="list" allowBlank="1" showInputMessage="1" showErrorMessage="1" sqref="C9" xr:uid="{00000000-0002-0000-0000-000000000000}">
      <formula1>"1,2,3,4,5,6,7,8,9,10,11,12"</formula1>
    </dataValidation>
    <dataValidation type="list" allowBlank="1" showInputMessage="1" showErrorMessage="1" sqref="E9" xr:uid="{00000000-0002-0000-0000-000001000000}">
      <formula1>"2023"</formula1>
    </dataValidation>
  </dataValidations>
  <hyperlinks>
    <hyperlink ref="C18" location="RES!A1" display="Residential" xr:uid="{00000000-0004-0000-0000-000000000000}"/>
    <hyperlink ref="C19" location="CND!A1" display="Commercial Non-Demand" xr:uid="{00000000-0004-0000-0000-000001000000}"/>
    <hyperlink ref="C20" location="'COM DEM'!A1" display="Commercial Demand" xr:uid="{00000000-0004-0000-0000-000002000000}"/>
    <hyperlink ref="C21" location="'COM DEM ALL ELEC'!A1" display="Commercial Demand All Elec" xr:uid="{00000000-0004-0000-0000-000003000000}"/>
    <hyperlink ref="C22" location="Input!A1" display="Industrial" xr:uid="{00000000-0004-0000-0000-000004000000}"/>
  </hyperlinks>
  <printOptions horizontalCentered="1" verticalCentered="1"/>
  <pageMargins left="0.25" right="0.25" top="0.25" bottom="0.25" header="0.5" footer="0.5"/>
  <pageSetup scale="90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C000"/>
    <pageSetUpPr fitToPage="1"/>
  </sheetPr>
  <dimension ref="A1:J30"/>
  <sheetViews>
    <sheetView workbookViewId="0">
      <selection activeCell="C2" sqref="C2:N31"/>
    </sheetView>
  </sheetViews>
  <sheetFormatPr defaultColWidth="9.33203125" defaultRowHeight="17.100000000000001" customHeight="1" outlineLevelRow="1" outlineLevelCol="1" x14ac:dyDescent="0.15"/>
  <cols>
    <col min="1" max="1" width="3" style="14" customWidth="1"/>
    <col min="2" max="2" width="7.1640625" style="15" hidden="1" customWidth="1" outlineLevel="1"/>
    <col min="3" max="3" width="3.83203125" style="1" customWidth="1" collapsed="1"/>
    <col min="4" max="4" width="4.33203125" style="1" customWidth="1"/>
    <col min="5" max="7" width="3.83203125" style="1" customWidth="1"/>
    <col min="8" max="8" width="21.6640625" style="1" customWidth="1"/>
    <col min="9" max="9" width="2.83203125" style="1" hidden="1" customWidth="1" outlineLevel="1"/>
    <col min="10" max="10" width="12.83203125" style="1" customWidth="1" collapsed="1"/>
    <col min="11" max="11" width="13.5" style="1" customWidth="1"/>
    <col min="12" max="12" width="14" style="1" customWidth="1"/>
    <col min="13" max="13" width="17.5" style="1" customWidth="1"/>
    <col min="14" max="14" width="3.83203125" style="1" customWidth="1"/>
    <col min="15" max="16384" width="9.33203125" style="1"/>
  </cols>
  <sheetData>
    <row r="1" spans="1:6" s="5" customFormat="1" ht="17.100000000000001" customHeight="1" x14ac:dyDescent="0.15">
      <c r="A1" s="13"/>
      <c r="B1" s="30"/>
      <c r="C1" s="56" t="s">
        <v>25</v>
      </c>
      <c r="D1" s="50"/>
      <c r="E1" s="50"/>
      <c r="F1" s="50"/>
    </row>
    <row r="2" spans="1:6" s="5" customFormat="1" ht="17.100000000000001" customHeight="1" x14ac:dyDescent="0.15">
      <c r="A2" s="13"/>
      <c r="B2" s="30"/>
    </row>
    <row r="3" spans="1:6" s="5" customFormat="1" ht="17.100000000000001" customHeight="1" x14ac:dyDescent="0.15">
      <c r="A3" s="13"/>
      <c r="B3" s="30"/>
    </row>
    <row r="4" spans="1:6" s="5" customFormat="1" ht="17.100000000000001" customHeight="1" x14ac:dyDescent="0.15">
      <c r="A4" s="13"/>
      <c r="B4" s="30"/>
    </row>
    <row r="5" spans="1:6" s="5" customFormat="1" ht="17.100000000000001" customHeight="1" x14ac:dyDescent="0.15">
      <c r="A5" s="13"/>
      <c r="B5" s="30"/>
    </row>
    <row r="6" spans="1:6" ht="13.5" customHeight="1" x14ac:dyDescent="0.15"/>
    <row r="11" spans="1:6" ht="17.100000000000001" customHeight="1" x14ac:dyDescent="0.15">
      <c r="B11" s="15" t="s">
        <v>7</v>
      </c>
    </row>
    <row r="14" spans="1:6" ht="15.75" hidden="1" customHeight="1" outlineLevel="1" x14ac:dyDescent="0.15"/>
    <row r="15" spans="1:6" ht="15.75" customHeight="1" collapsed="1" x14ac:dyDescent="0.15">
      <c r="B15" s="15" t="s">
        <v>130</v>
      </c>
    </row>
    <row r="16" spans="1:6" ht="15.75" customHeight="1" x14ac:dyDescent="0.15">
      <c r="B16" s="15" t="s">
        <v>131</v>
      </c>
    </row>
    <row r="17" spans="2:2" ht="15.75" customHeight="1" x14ac:dyDescent="0.15">
      <c r="B17" s="15" t="s">
        <v>132</v>
      </c>
    </row>
    <row r="18" spans="2:2" ht="17.100000000000001" hidden="1" customHeight="1" outlineLevel="1" x14ac:dyDescent="0.15"/>
    <row r="19" spans="2:2" ht="17.100000000000001" hidden="1" customHeight="1" outlineLevel="1" x14ac:dyDescent="0.15">
      <c r="B19" s="15" t="s">
        <v>87</v>
      </c>
    </row>
    <row r="20" spans="2:2" ht="17.100000000000001" hidden="1" customHeight="1" outlineLevel="1" x14ac:dyDescent="0.15">
      <c r="B20" s="15" t="s">
        <v>88</v>
      </c>
    </row>
    <row r="21" spans="2:2" ht="17.100000000000001" hidden="1" customHeight="1" outlineLevel="1" x14ac:dyDescent="0.15">
      <c r="B21" s="15" t="s">
        <v>33</v>
      </c>
    </row>
    <row r="22" spans="2:2" ht="17.100000000000001" customHeight="1" collapsed="1" x14ac:dyDescent="0.15"/>
    <row r="24" spans="2:2" ht="17.100000000000001" customHeight="1" x14ac:dyDescent="0.15">
      <c r="B24" s="15" t="s">
        <v>29</v>
      </c>
    </row>
    <row r="25" spans="2:2" ht="17.100000000000001" hidden="1" customHeight="1" outlineLevel="1" thickBot="1" x14ac:dyDescent="0.2">
      <c r="B25" s="15" t="s">
        <v>46</v>
      </c>
    </row>
    <row r="26" spans="2:2" ht="17.100000000000001" customHeight="1" collapsed="1" x14ac:dyDescent="0.15"/>
    <row r="27" spans="2:2" ht="22.5" customHeight="1" x14ac:dyDescent="0.15"/>
    <row r="30" spans="2:2" ht="17.100000000000001" customHeight="1" x14ac:dyDescent="0.15">
      <c r="B30" s="15" t="s">
        <v>26</v>
      </c>
    </row>
  </sheetData>
  <sheetProtection formatCells="0" formatColumns="0" formatRows="0"/>
  <hyperlinks>
    <hyperlink ref="C1" location="Input!A1" tooltip="Go Back to Input Sheet" display="   &gt;&gt;&gt; Go Back to Input Sheet" xr:uid="{00000000-0004-0000-0900-000000000000}"/>
    <hyperlink ref="C1:F1" location="Input!A1" tooltip="Go Back to Input Sheet" display="   &lt;&lt;&lt; Go Back to Input Sheet" xr:uid="{00000000-0004-0000-0900-000001000000}"/>
  </hyperlinks>
  <printOptions horizontalCentered="1"/>
  <pageMargins left="0.25" right="0.25" top="0.25" bottom="0.4" header="0.3" footer="0.3"/>
  <pageSetup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7030A0"/>
  </sheetPr>
  <dimension ref="A1"/>
  <sheetViews>
    <sheetView view="pageBreakPreview" zoomScale="85" zoomScaleNormal="100" zoomScaleSheetLayoutView="85" workbookViewId="0">
      <selection activeCell="P109" sqref="P109"/>
    </sheetView>
  </sheetViews>
  <sheetFormatPr defaultColWidth="9.33203125" defaultRowHeight="17.100000000000001" customHeight="1" x14ac:dyDescent="0.15"/>
  <cols>
    <col min="1" max="1" width="9.33203125" style="91"/>
    <col min="2" max="12" width="9.5" style="91" customWidth="1"/>
    <col min="13" max="16384" width="9.33203125" style="91"/>
  </cols>
  <sheetData/>
  <sheetProtection formatCells="0" formatColumns="0" formatRows="0"/>
  <printOptions horizontalCentered="1"/>
  <pageMargins left="0.5" right="0.5" top="0.5" bottom="0.5" header="0.3" footer="0.3"/>
  <pageSetup orientation="portrait" r:id="rId1"/>
  <rowBreaks count="1" manualBreakCount="1">
    <brk id="41" max="11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70C0"/>
  </sheetPr>
  <dimension ref="A1:AC22"/>
  <sheetViews>
    <sheetView workbookViewId="0">
      <selection activeCell="AA2" sqref="AA2:AC2"/>
    </sheetView>
  </sheetViews>
  <sheetFormatPr defaultRowHeight="17.100000000000001" customHeight="1" x14ac:dyDescent="0.15"/>
  <cols>
    <col min="1" max="1" width="3.33203125" style="12" bestFit="1" customWidth="1"/>
    <col min="2" max="2" width="22.6640625" bestFit="1" customWidth="1"/>
    <col min="3" max="14" width="10" bestFit="1" customWidth="1"/>
    <col min="15" max="18" width="10" customWidth="1"/>
    <col min="19" max="20" width="10" bestFit="1" customWidth="1"/>
    <col min="21" max="21" width="9" bestFit="1" customWidth="1"/>
    <col min="22" max="22" width="10.6640625" bestFit="1" customWidth="1"/>
    <col min="23" max="23" width="8" bestFit="1" customWidth="1"/>
    <col min="24" max="24" width="6.83203125" bestFit="1" customWidth="1"/>
    <col min="25" max="25" width="7.83203125" bestFit="1" customWidth="1"/>
  </cols>
  <sheetData>
    <row r="1" spans="1:29" s="10" customFormat="1" ht="33" customHeight="1" thickTop="1" thickBot="1" x14ac:dyDescent="0.2">
      <c r="A1" s="158" t="s">
        <v>4</v>
      </c>
      <c r="B1" s="159" t="s">
        <v>5</v>
      </c>
      <c r="C1" s="159" t="s">
        <v>130</v>
      </c>
      <c r="D1" s="159" t="s">
        <v>131</v>
      </c>
      <c r="E1" s="159" t="s">
        <v>132</v>
      </c>
      <c r="F1" s="159" t="s">
        <v>87</v>
      </c>
      <c r="G1" s="159" t="s">
        <v>88</v>
      </c>
      <c r="H1" s="159" t="s">
        <v>33</v>
      </c>
      <c r="I1" s="159" t="s">
        <v>89</v>
      </c>
      <c r="J1" s="159" t="s">
        <v>133</v>
      </c>
      <c r="K1" s="159" t="s">
        <v>36</v>
      </c>
      <c r="L1" s="159" t="s">
        <v>90</v>
      </c>
      <c r="M1" s="159" t="s">
        <v>91</v>
      </c>
      <c r="N1" s="159" t="s">
        <v>107</v>
      </c>
      <c r="O1" s="159" t="s">
        <v>121</v>
      </c>
      <c r="P1" s="159" t="s">
        <v>122</v>
      </c>
      <c r="Q1" s="159" t="s">
        <v>43</v>
      </c>
      <c r="R1" s="159" t="s">
        <v>103</v>
      </c>
      <c r="S1" s="159" t="s">
        <v>34</v>
      </c>
      <c r="T1" s="159" t="s">
        <v>35</v>
      </c>
      <c r="U1" s="159" t="s">
        <v>7</v>
      </c>
      <c r="V1" s="159" t="s">
        <v>28</v>
      </c>
      <c r="W1" s="159" t="s">
        <v>8</v>
      </c>
      <c r="X1" s="159" t="s">
        <v>9</v>
      </c>
      <c r="Y1" s="159" t="s">
        <v>30</v>
      </c>
    </row>
    <row r="2" spans="1:29" ht="17.100000000000001" customHeight="1" thickTop="1" x14ac:dyDescent="0.15">
      <c r="A2" s="148">
        <v>1</v>
      </c>
      <c r="B2" s="149" t="s">
        <v>6</v>
      </c>
      <c r="C2" s="150">
        <v>0.11448089917343598</v>
      </c>
      <c r="D2" s="150">
        <v>0.10996274860222138</v>
      </c>
      <c r="E2" s="150">
        <v>0.10092644745979215</v>
      </c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1"/>
      <c r="T2" s="151"/>
      <c r="U2" s="152">
        <v>22</v>
      </c>
      <c r="V2" s="152"/>
      <c r="W2" s="152"/>
      <c r="X2" s="152"/>
      <c r="Y2" s="152"/>
      <c r="AA2" s="16" t="s">
        <v>171</v>
      </c>
      <c r="AB2" s="18"/>
      <c r="AC2" s="265">
        <v>2.5000000000000001E-2</v>
      </c>
    </row>
    <row r="3" spans="1:29" ht="17.100000000000001" customHeight="1" x14ac:dyDescent="0.15">
      <c r="A3" s="153">
        <f>+A2+1</f>
        <v>2</v>
      </c>
      <c r="B3" s="154" t="s">
        <v>96</v>
      </c>
      <c r="C3" s="156"/>
      <c r="D3" s="156"/>
      <c r="E3" s="156"/>
      <c r="F3" s="156"/>
      <c r="G3" s="156"/>
      <c r="H3" s="156"/>
      <c r="I3" s="156">
        <v>0.13922229170140726</v>
      </c>
      <c r="J3" s="156">
        <v>0.1256678399877634</v>
      </c>
      <c r="K3" s="156"/>
      <c r="L3" s="156"/>
      <c r="M3" s="156"/>
      <c r="N3" s="156"/>
      <c r="O3" s="156"/>
      <c r="P3" s="156"/>
      <c r="Q3" s="156"/>
      <c r="R3" s="156"/>
      <c r="S3" s="156"/>
      <c r="T3" s="156"/>
      <c r="U3" s="157">
        <v>30</v>
      </c>
      <c r="V3" s="157"/>
      <c r="W3" s="157"/>
      <c r="X3" s="157"/>
      <c r="Y3" s="157"/>
    </row>
    <row r="4" spans="1:29" ht="17.100000000000001" customHeight="1" x14ac:dyDescent="0.15">
      <c r="A4" s="153">
        <f t="shared" ref="A4:A16" si="0">+A3+1</f>
        <v>3</v>
      </c>
      <c r="B4" s="154" t="s">
        <v>102</v>
      </c>
      <c r="C4" s="156"/>
      <c r="D4" s="156"/>
      <c r="E4" s="156"/>
      <c r="F4" s="156"/>
      <c r="G4" s="156"/>
      <c r="H4" s="156"/>
      <c r="I4" s="156"/>
      <c r="J4" s="156"/>
      <c r="K4" s="156"/>
      <c r="L4" s="156"/>
      <c r="M4" s="156">
        <v>0.12616483655059699</v>
      </c>
      <c r="N4" s="156">
        <v>0.10809223426573852</v>
      </c>
      <c r="O4" s="156"/>
      <c r="P4" s="156"/>
      <c r="Q4" s="156">
        <v>9.9055933123309278E-2</v>
      </c>
      <c r="R4" s="156">
        <v>9.0019631980880047E-2</v>
      </c>
      <c r="S4" s="155"/>
      <c r="T4" s="155"/>
      <c r="U4" s="157">
        <v>35</v>
      </c>
      <c r="V4" s="157">
        <v>10</v>
      </c>
      <c r="W4" s="157">
        <v>4</v>
      </c>
      <c r="X4" s="157"/>
      <c r="Y4" s="157"/>
    </row>
    <row r="5" spans="1:29" ht="17.100000000000001" customHeight="1" x14ac:dyDescent="0.15">
      <c r="A5" s="153">
        <f t="shared" si="0"/>
        <v>4</v>
      </c>
      <c r="B5" s="154" t="s">
        <v>108</v>
      </c>
      <c r="C5" s="156"/>
      <c r="D5" s="156"/>
      <c r="E5" s="156"/>
      <c r="F5" s="156"/>
      <c r="G5" s="156"/>
      <c r="H5" s="156"/>
      <c r="I5" s="156"/>
      <c r="J5" s="156"/>
      <c r="K5" s="156"/>
      <c r="L5" s="156"/>
      <c r="M5" s="156">
        <v>0.11807072989641877</v>
      </c>
      <c r="N5" s="156">
        <v>0.11084168898247537</v>
      </c>
      <c r="O5" s="156"/>
      <c r="P5" s="156"/>
      <c r="Q5" s="156">
        <v>7.8311004869730125E-2</v>
      </c>
      <c r="R5" s="156">
        <v>7.4696484412758432E-2</v>
      </c>
      <c r="S5" s="155"/>
      <c r="T5" s="155"/>
      <c r="U5" s="157">
        <v>35</v>
      </c>
      <c r="V5" s="157">
        <v>10</v>
      </c>
      <c r="W5" s="157">
        <v>4</v>
      </c>
      <c r="X5" s="157"/>
      <c r="Y5" s="157"/>
    </row>
    <row r="6" spans="1:29" ht="17.100000000000001" customHeight="1" x14ac:dyDescent="0.15">
      <c r="A6" s="153">
        <f t="shared" si="0"/>
        <v>5</v>
      </c>
      <c r="B6" s="154" t="s">
        <v>109</v>
      </c>
      <c r="C6" s="156"/>
      <c r="D6" s="156"/>
      <c r="E6" s="156"/>
      <c r="F6" s="156"/>
      <c r="G6" s="156"/>
      <c r="H6" s="156"/>
      <c r="I6" s="156"/>
      <c r="J6" s="156"/>
      <c r="K6" s="156"/>
      <c r="L6" s="156"/>
      <c r="M6" s="156">
        <v>0.14066999999999999</v>
      </c>
      <c r="N6" s="156">
        <v>0.12067</v>
      </c>
      <c r="O6" s="156"/>
      <c r="P6" s="156"/>
      <c r="Q6" s="156">
        <v>0.11067</v>
      </c>
      <c r="R6" s="156">
        <v>0.10067</v>
      </c>
      <c r="S6" s="155"/>
      <c r="T6" s="155"/>
      <c r="U6" s="157">
        <v>30</v>
      </c>
      <c r="V6" s="157">
        <v>1</v>
      </c>
      <c r="W6" s="157">
        <v>1</v>
      </c>
      <c r="X6" s="157"/>
      <c r="Y6" s="157"/>
    </row>
    <row r="7" spans="1:29" ht="17.100000000000001" customHeight="1" x14ac:dyDescent="0.15">
      <c r="A7" s="153">
        <f t="shared" si="0"/>
        <v>6</v>
      </c>
      <c r="B7" s="154" t="s">
        <v>110</v>
      </c>
      <c r="C7" s="156"/>
      <c r="D7" s="156"/>
      <c r="E7" s="156"/>
      <c r="F7" s="156"/>
      <c r="G7" s="156"/>
      <c r="H7" s="156"/>
      <c r="I7" s="156"/>
      <c r="J7" s="156"/>
      <c r="K7" s="156"/>
      <c r="L7" s="156"/>
      <c r="M7" s="156">
        <v>0.12927</v>
      </c>
      <c r="N7" s="156">
        <v>0.10927000000000001</v>
      </c>
      <c r="O7" s="156"/>
      <c r="P7" s="156"/>
      <c r="Q7" s="156">
        <v>9.9269999999999997E-2</v>
      </c>
      <c r="R7" s="156">
        <v>8.9270000000000002E-2</v>
      </c>
      <c r="S7" s="155"/>
      <c r="T7" s="155"/>
      <c r="U7" s="157">
        <v>30</v>
      </c>
      <c r="V7" s="157">
        <v>1</v>
      </c>
      <c r="W7" s="157">
        <v>1</v>
      </c>
      <c r="X7" s="157"/>
      <c r="Y7" s="157"/>
    </row>
    <row r="8" spans="1:29" ht="17.100000000000001" customHeight="1" x14ac:dyDescent="0.15">
      <c r="A8" s="153">
        <f t="shared" si="0"/>
        <v>7</v>
      </c>
      <c r="B8" s="154" t="s">
        <v>111</v>
      </c>
      <c r="C8" s="156"/>
      <c r="D8" s="156"/>
      <c r="E8" s="156"/>
      <c r="F8" s="156"/>
      <c r="G8" s="156"/>
      <c r="H8" s="156"/>
      <c r="I8" s="156"/>
      <c r="J8" s="156"/>
      <c r="K8" s="156"/>
      <c r="L8" s="156"/>
      <c r="M8" s="156"/>
      <c r="N8" s="156"/>
      <c r="O8" s="156"/>
      <c r="P8" s="156"/>
      <c r="Q8" s="156"/>
      <c r="R8" s="156"/>
      <c r="S8" s="155">
        <v>0.10874</v>
      </c>
      <c r="T8" s="155"/>
      <c r="U8" s="157">
        <v>30</v>
      </c>
      <c r="V8" s="157"/>
      <c r="W8" s="157"/>
      <c r="X8" s="157"/>
      <c r="Y8" s="157"/>
    </row>
    <row r="9" spans="1:29" ht="17.100000000000001" customHeight="1" x14ac:dyDescent="0.15">
      <c r="A9" s="153">
        <f t="shared" si="0"/>
        <v>8</v>
      </c>
      <c r="B9" s="154" t="s">
        <v>112</v>
      </c>
      <c r="C9" s="156"/>
      <c r="D9" s="156"/>
      <c r="E9" s="156"/>
      <c r="F9" s="156"/>
      <c r="G9" s="156"/>
      <c r="H9" s="156"/>
      <c r="I9" s="156"/>
      <c r="J9" s="156"/>
      <c r="K9" s="156"/>
      <c r="L9" s="156"/>
      <c r="M9" s="156"/>
      <c r="N9" s="156"/>
      <c r="O9" s="156">
        <v>7.0203023575532736E-2</v>
      </c>
      <c r="P9" s="156">
        <v>6.7492133232803966E-2</v>
      </c>
      <c r="Q9" s="156">
        <v>6.2973982661589351E-2</v>
      </c>
      <c r="R9" s="156">
        <v>5.6649889065826582E-2</v>
      </c>
      <c r="S9" s="155"/>
      <c r="T9" s="155"/>
      <c r="U9" s="157">
        <v>200</v>
      </c>
      <c r="V9" s="157">
        <v>10</v>
      </c>
      <c r="W9" s="157">
        <v>10</v>
      </c>
      <c r="X9" s="157"/>
      <c r="Y9" s="157"/>
    </row>
    <row r="10" spans="1:29" ht="17.100000000000001" customHeight="1" x14ac:dyDescent="0.15">
      <c r="A10" s="153">
        <f t="shared" si="0"/>
        <v>9</v>
      </c>
      <c r="B10" s="154" t="s">
        <v>113</v>
      </c>
      <c r="C10" s="156"/>
      <c r="D10" s="156"/>
      <c r="E10" s="156"/>
      <c r="F10" s="156"/>
      <c r="G10" s="156"/>
      <c r="H10" s="156"/>
      <c r="I10" s="156"/>
      <c r="J10" s="156"/>
      <c r="K10" s="156"/>
      <c r="L10" s="156"/>
      <c r="M10" s="156">
        <v>6.0990000000000003E-2</v>
      </c>
      <c r="N10" s="156">
        <v>6.0990000000000003E-2</v>
      </c>
      <c r="O10" s="156"/>
      <c r="P10" s="156"/>
      <c r="Q10" s="156">
        <v>5.6000000000000001E-2</v>
      </c>
      <c r="R10" s="156">
        <v>5.3499999999999999E-2</v>
      </c>
      <c r="S10" s="155"/>
      <c r="T10" s="155"/>
      <c r="U10" s="157">
        <v>200</v>
      </c>
      <c r="V10" s="157">
        <v>6</v>
      </c>
      <c r="W10" s="157">
        <v>6</v>
      </c>
      <c r="X10" s="157">
        <v>2</v>
      </c>
      <c r="Y10" s="157"/>
    </row>
    <row r="11" spans="1:29" ht="17.100000000000001" customHeight="1" x14ac:dyDescent="0.15">
      <c r="A11" s="153">
        <f t="shared" si="0"/>
        <v>10</v>
      </c>
      <c r="B11" s="154" t="s">
        <v>120</v>
      </c>
      <c r="C11" s="156"/>
      <c r="D11" s="156"/>
      <c r="E11" s="156"/>
      <c r="F11" s="156"/>
      <c r="G11" s="156"/>
      <c r="H11" s="156"/>
      <c r="I11" s="156">
        <f>I3+(0.0158-0.0115)</f>
        <v>0.14352229170140726</v>
      </c>
      <c r="J11" s="156">
        <f>J3+(0.0158-0.0115)</f>
        <v>0.1299678399877634</v>
      </c>
      <c r="K11" s="156">
        <f>K3+(0.0158-0.0115)</f>
        <v>4.3000000000000017E-3</v>
      </c>
      <c r="L11" s="156">
        <f>L3+(0.0158-0.0115)</f>
        <v>4.3000000000000017E-3</v>
      </c>
      <c r="M11" s="156"/>
      <c r="N11" s="156"/>
      <c r="O11" s="156"/>
      <c r="P11" s="156"/>
      <c r="Q11" s="156"/>
      <c r="R11" s="156"/>
      <c r="S11" s="155"/>
      <c r="T11" s="155"/>
      <c r="U11" s="157">
        <v>20</v>
      </c>
      <c r="V11" s="157"/>
      <c r="W11" s="157"/>
      <c r="X11" s="157"/>
      <c r="Y11" s="157"/>
    </row>
    <row r="12" spans="1:29" ht="17.100000000000001" customHeight="1" x14ac:dyDescent="0.15">
      <c r="A12" s="153">
        <f t="shared" si="0"/>
        <v>11</v>
      </c>
      <c r="B12" s="154" t="s">
        <v>117</v>
      </c>
      <c r="C12" s="156"/>
      <c r="D12" s="156"/>
      <c r="E12" s="156"/>
      <c r="F12" s="156"/>
      <c r="G12" s="156"/>
      <c r="H12" s="156"/>
      <c r="I12" s="156"/>
      <c r="J12" s="156"/>
      <c r="K12" s="156"/>
      <c r="L12" s="156"/>
      <c r="M12" s="156"/>
      <c r="N12" s="156"/>
      <c r="O12" s="156"/>
      <c r="P12" s="156"/>
      <c r="Q12" s="156"/>
      <c r="R12" s="156"/>
      <c r="S12" s="155">
        <v>0.12472999999999999</v>
      </c>
      <c r="T12" s="155"/>
      <c r="U12" s="157">
        <v>30</v>
      </c>
      <c r="V12" s="157"/>
      <c r="W12" s="157"/>
      <c r="X12" s="157"/>
      <c r="Y12" s="157"/>
    </row>
    <row r="13" spans="1:29" ht="17.100000000000001" customHeight="1" x14ac:dyDescent="0.15">
      <c r="A13" s="153">
        <f t="shared" si="0"/>
        <v>12</v>
      </c>
      <c r="B13" s="154" t="s">
        <v>118</v>
      </c>
      <c r="C13" s="156"/>
      <c r="D13" s="156"/>
      <c r="E13" s="156"/>
      <c r="F13" s="156"/>
      <c r="G13" s="156"/>
      <c r="H13" s="156"/>
      <c r="I13" s="156"/>
      <c r="J13" s="156"/>
      <c r="K13" s="156"/>
      <c r="L13" s="156"/>
      <c r="M13" s="156"/>
      <c r="N13" s="156"/>
      <c r="O13" s="156"/>
      <c r="P13" s="156"/>
      <c r="Q13" s="156"/>
      <c r="R13" s="156"/>
      <c r="S13" s="155">
        <v>0.11418</v>
      </c>
      <c r="T13" s="155"/>
      <c r="U13" s="157">
        <v>30</v>
      </c>
      <c r="V13" s="157"/>
      <c r="W13" s="157"/>
      <c r="X13" s="157"/>
      <c r="Y13" s="157"/>
    </row>
    <row r="14" spans="1:29" ht="17.100000000000001" customHeight="1" x14ac:dyDescent="0.15">
      <c r="A14" s="153">
        <f t="shared" si="0"/>
        <v>13</v>
      </c>
      <c r="B14" s="154" t="s">
        <v>119</v>
      </c>
      <c r="C14" s="156"/>
      <c r="D14" s="156"/>
      <c r="E14" s="156"/>
      <c r="F14" s="156"/>
      <c r="G14" s="156"/>
      <c r="H14" s="156"/>
      <c r="I14" s="156">
        <v>0.18232000000000001</v>
      </c>
      <c r="J14" s="156">
        <v>0.17732000000000001</v>
      </c>
      <c r="K14" s="156">
        <v>0.17232</v>
      </c>
      <c r="L14" s="156">
        <v>0.13231999999999999</v>
      </c>
      <c r="M14" s="156"/>
      <c r="N14" s="156"/>
      <c r="O14" s="156"/>
      <c r="P14" s="156"/>
      <c r="Q14" s="156"/>
      <c r="R14" s="156"/>
      <c r="S14" s="155"/>
      <c r="T14" s="155"/>
      <c r="U14" s="157">
        <v>30</v>
      </c>
      <c r="V14" s="157"/>
      <c r="W14" s="157"/>
      <c r="X14" s="157"/>
      <c r="Y14" s="157"/>
    </row>
    <row r="15" spans="1:29" ht="17.100000000000001" customHeight="1" x14ac:dyDescent="0.15">
      <c r="A15" s="153">
        <f t="shared" si="0"/>
        <v>14</v>
      </c>
      <c r="B15" s="154"/>
      <c r="C15" s="156"/>
      <c r="D15" s="156"/>
      <c r="E15" s="156"/>
      <c r="F15" s="156"/>
      <c r="G15" s="156"/>
      <c r="H15" s="156"/>
      <c r="I15" s="156"/>
      <c r="J15" s="156"/>
      <c r="K15" s="156"/>
      <c r="L15" s="156"/>
      <c r="M15" s="156"/>
      <c r="N15" s="156"/>
      <c r="O15" s="156"/>
      <c r="P15" s="156"/>
      <c r="Q15" s="156"/>
      <c r="R15" s="156"/>
      <c r="S15" s="155"/>
      <c r="T15" s="155"/>
      <c r="U15" s="157"/>
      <c r="V15" s="157"/>
      <c r="W15" s="157"/>
      <c r="X15" s="157"/>
      <c r="Y15" s="157"/>
    </row>
    <row r="16" spans="1:29" ht="17.100000000000001" customHeight="1" x14ac:dyDescent="0.15">
      <c r="A16" s="153">
        <f t="shared" si="0"/>
        <v>15</v>
      </c>
      <c r="B16" s="154"/>
      <c r="C16" s="156"/>
      <c r="D16" s="156"/>
      <c r="E16" s="156"/>
      <c r="F16" s="156"/>
      <c r="G16" s="156"/>
      <c r="H16" s="156"/>
      <c r="I16" s="156"/>
      <c r="J16" s="156"/>
      <c r="K16" s="156"/>
      <c r="L16" s="156"/>
      <c r="M16" s="156"/>
      <c r="N16" s="156"/>
      <c r="O16" s="156"/>
      <c r="P16" s="156"/>
      <c r="Q16" s="156"/>
      <c r="R16" s="156"/>
      <c r="S16" s="155"/>
      <c r="T16" s="155"/>
      <c r="U16" s="157"/>
      <c r="V16" s="157"/>
      <c r="W16" s="157"/>
      <c r="X16" s="157"/>
      <c r="Y16" s="157"/>
    </row>
    <row r="22" spans="9:12" ht="17.100000000000001" customHeight="1" x14ac:dyDescent="0.15">
      <c r="I22" s="187"/>
      <c r="J22" s="187"/>
      <c r="K22" s="187"/>
      <c r="L22" s="187"/>
    </row>
  </sheetData>
  <protectedRanges>
    <protectedRange sqref="AC2" name="Inputs"/>
  </protectedRange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  <pageSetUpPr fitToPage="1"/>
  </sheetPr>
  <dimension ref="A1:Y33"/>
  <sheetViews>
    <sheetView tabSelected="1" workbookViewId="0">
      <selection activeCell="AB13" sqref="AB13"/>
    </sheetView>
  </sheetViews>
  <sheetFormatPr defaultColWidth="9.33203125" defaultRowHeight="17.100000000000001" customHeight="1" outlineLevelRow="1" outlineLevelCol="1" x14ac:dyDescent="0.15"/>
  <cols>
    <col min="1" max="1" width="3" style="14" customWidth="1"/>
    <col min="2" max="2" width="7.1640625" style="15" hidden="1" customWidth="1" outlineLevel="1"/>
    <col min="3" max="3" width="3.83203125" style="1" customWidth="1" collapsed="1"/>
    <col min="4" max="4" width="4.33203125" style="1" customWidth="1"/>
    <col min="5" max="7" width="3.83203125" style="1" customWidth="1"/>
    <col min="8" max="8" width="21.6640625" style="1" customWidth="1"/>
    <col min="9" max="9" width="12.83203125" style="1" customWidth="1"/>
    <col min="10" max="10" width="13.5" style="1" customWidth="1"/>
    <col min="11" max="11" width="14" style="1" customWidth="1"/>
    <col min="12" max="12" width="17.5" style="1" customWidth="1"/>
    <col min="13" max="13" width="8.83203125" style="1" customWidth="1"/>
    <col min="14" max="14" width="2.6640625" style="1" customWidth="1"/>
    <col min="15" max="18" width="3.83203125" style="1" customWidth="1"/>
    <col min="19" max="19" width="3.6640625" style="1" customWidth="1"/>
    <col min="20" max="20" width="21.6640625" style="1" customWidth="1"/>
    <col min="21" max="21" width="9.33203125" style="1"/>
    <col min="22" max="23" width="12.83203125" style="1" customWidth="1"/>
    <col min="24" max="24" width="17.5" style="1" customWidth="1"/>
    <col min="25" max="25" width="8.83203125" style="1" customWidth="1"/>
    <col min="26" max="16384" width="9.33203125" style="1"/>
  </cols>
  <sheetData>
    <row r="1" spans="1:25" s="5" customFormat="1" ht="17.100000000000001" customHeight="1" x14ac:dyDescent="0.15">
      <c r="A1" s="13"/>
      <c r="B1" s="30"/>
      <c r="C1" s="56"/>
      <c r="D1" s="50"/>
      <c r="E1" s="50"/>
      <c r="F1" s="50"/>
    </row>
    <row r="2" spans="1:25" s="5" customFormat="1" ht="17.100000000000001" customHeight="1" x14ac:dyDescent="0.15">
      <c r="A2" s="13"/>
      <c r="B2" s="30"/>
      <c r="C2" s="91"/>
      <c r="D2" s="263" t="s">
        <v>169</v>
      </c>
      <c r="E2" s="16"/>
      <c r="F2" s="16"/>
      <c r="G2" s="16"/>
      <c r="H2" s="16"/>
      <c r="I2" s="16"/>
      <c r="J2" s="16"/>
      <c r="K2" s="17"/>
      <c r="L2" s="16"/>
      <c r="M2" s="16"/>
      <c r="O2" s="91"/>
      <c r="P2" s="263" t="s">
        <v>170</v>
      </c>
      <c r="Q2" s="16"/>
      <c r="R2" s="16"/>
      <c r="S2" s="16"/>
      <c r="T2" s="16"/>
      <c r="U2" s="16"/>
      <c r="V2" s="16"/>
      <c r="W2" s="17"/>
      <c r="X2" s="16"/>
      <c r="Y2" s="16"/>
    </row>
    <row r="3" spans="1:25" s="5" customFormat="1" ht="17.100000000000001" customHeight="1" x14ac:dyDescent="0.15">
      <c r="A3" s="13"/>
      <c r="B3" s="30"/>
      <c r="C3" s="16"/>
      <c r="D3" s="273" t="s">
        <v>92</v>
      </c>
      <c r="E3" s="273"/>
      <c r="F3" s="273"/>
      <c r="G3" s="273"/>
      <c r="H3" s="273"/>
      <c r="I3" s="239"/>
      <c r="J3" s="139"/>
      <c r="K3" s="140"/>
      <c r="L3" s="139"/>
      <c r="M3" s="16"/>
      <c r="O3" s="16"/>
      <c r="P3" s="273" t="s">
        <v>92</v>
      </c>
      <c r="Q3" s="273"/>
      <c r="R3" s="273"/>
      <c r="S3" s="273"/>
      <c r="T3" s="273"/>
      <c r="U3" s="239"/>
      <c r="V3" s="139"/>
      <c r="W3" s="140"/>
      <c r="X3" s="139"/>
      <c r="Y3" s="16"/>
    </row>
    <row r="4" spans="1:25" s="5" customFormat="1" ht="17.100000000000001" customHeight="1" x14ac:dyDescent="0.15">
      <c r="A4" s="13"/>
      <c r="B4" s="30"/>
      <c r="C4" s="16"/>
      <c r="D4" s="274"/>
      <c r="E4" s="274"/>
      <c r="F4" s="274"/>
      <c r="G4" s="274"/>
      <c r="H4" s="274"/>
      <c r="I4" s="240"/>
      <c r="J4" s="139"/>
      <c r="K4" s="141" t="s">
        <v>93</v>
      </c>
      <c r="L4" s="139"/>
      <c r="M4" s="16"/>
      <c r="O4" s="16"/>
      <c r="P4" s="274"/>
      <c r="Q4" s="274"/>
      <c r="R4" s="274"/>
      <c r="S4" s="274"/>
      <c r="T4" s="274"/>
      <c r="U4" s="240"/>
      <c r="V4" s="139"/>
      <c r="W4" s="141" t="s">
        <v>93</v>
      </c>
      <c r="X4" s="139"/>
      <c r="Y4" s="16"/>
    </row>
    <row r="5" spans="1:25" s="5" customFormat="1" ht="17.100000000000001" customHeight="1" x14ac:dyDescent="0.15">
      <c r="A5" s="13"/>
      <c r="B5" s="30"/>
      <c r="C5" s="16"/>
      <c r="D5" s="142" t="s">
        <v>95</v>
      </c>
      <c r="E5" s="16"/>
      <c r="F5" s="17"/>
      <c r="G5" s="142"/>
      <c r="H5" s="143"/>
      <c r="I5" s="143"/>
      <c r="J5" s="143"/>
      <c r="K5" s="140" t="s">
        <v>166</v>
      </c>
      <c r="L5" s="143"/>
      <c r="M5" s="16"/>
      <c r="O5" s="16"/>
      <c r="P5" s="142" t="s">
        <v>95</v>
      </c>
      <c r="Q5" s="16"/>
      <c r="R5" s="17"/>
      <c r="S5" s="142"/>
      <c r="T5" s="143"/>
      <c r="U5" s="143"/>
      <c r="V5" s="143"/>
      <c r="W5" s="140" t="s">
        <v>166</v>
      </c>
      <c r="X5" s="143"/>
      <c r="Y5" s="16"/>
    </row>
    <row r="6" spans="1:25" ht="13.5" customHeight="1" thickBot="1" x14ac:dyDescent="0.2"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</row>
    <row r="7" spans="1:25" ht="17.100000000000001" customHeight="1" thickBot="1" x14ac:dyDescent="0.2">
      <c r="C7" s="19"/>
      <c r="D7" s="16" t="s">
        <v>12</v>
      </c>
      <c r="E7" s="16"/>
      <c r="F7" s="19"/>
      <c r="G7" s="21"/>
      <c r="H7" s="232" t="str">
        <f>Name</f>
        <v>Customer Name</v>
      </c>
      <c r="I7" s="40"/>
      <c r="J7" s="16" t="s">
        <v>11</v>
      </c>
      <c r="K7" s="18"/>
      <c r="L7" s="264">
        <v>2000</v>
      </c>
      <c r="M7" s="18"/>
      <c r="O7" s="19"/>
      <c r="P7" s="16" t="s">
        <v>12</v>
      </c>
      <c r="Q7" s="16"/>
      <c r="R7" s="19"/>
      <c r="S7" s="21"/>
      <c r="T7" s="232" t="str">
        <f>Name</f>
        <v>Customer Name</v>
      </c>
      <c r="U7" s="40"/>
      <c r="V7" s="16" t="s">
        <v>11</v>
      </c>
      <c r="W7" s="18"/>
      <c r="X7" s="255">
        <f>L7</f>
        <v>2000</v>
      </c>
      <c r="Y7" s="18"/>
    </row>
    <row r="8" spans="1:25" ht="17.100000000000001" customHeight="1" x14ac:dyDescent="0.15">
      <c r="C8" s="19"/>
      <c r="D8" s="16" t="s">
        <v>10</v>
      </c>
      <c r="E8" s="16"/>
      <c r="F8" s="18"/>
      <c r="G8" s="233">
        <v>1</v>
      </c>
      <c r="H8" s="19" t="str">
        <f>UPPER(VLOOKUP(G8,RATE,2,FALSE))</f>
        <v>RESIDENTIAL</v>
      </c>
      <c r="I8" s="41"/>
      <c r="J8" s="87"/>
      <c r="K8" s="87"/>
      <c r="L8" s="87"/>
      <c r="M8" s="18"/>
      <c r="O8" s="19"/>
      <c r="P8" s="16" t="s">
        <v>10</v>
      </c>
      <c r="Q8" s="16"/>
      <c r="R8" s="18"/>
      <c r="S8" s="233">
        <v>1</v>
      </c>
      <c r="T8" s="19" t="str">
        <f>UPPER(VLOOKUP(S8,RATE,2,FALSE))</f>
        <v>RESIDENTIAL</v>
      </c>
      <c r="U8" s="41"/>
      <c r="V8" s="16"/>
      <c r="W8" s="18"/>
      <c r="X8" s="265"/>
      <c r="Y8" s="18"/>
    </row>
    <row r="9" spans="1:25" ht="17.100000000000001" customHeight="1" x14ac:dyDescent="0.15">
      <c r="C9" s="19"/>
      <c r="D9" s="19"/>
      <c r="E9" s="19"/>
      <c r="F9" s="19"/>
      <c r="G9" s="27"/>
      <c r="H9" s="19"/>
      <c r="I9" s="19"/>
      <c r="J9" s="87"/>
      <c r="K9" s="16"/>
      <c r="L9" s="87"/>
      <c r="M9" s="39"/>
      <c r="O9" s="19"/>
      <c r="P9" s="19"/>
      <c r="Q9" s="19"/>
      <c r="R9" s="19"/>
      <c r="S9" s="27"/>
      <c r="T9" s="19"/>
      <c r="U9" s="19"/>
      <c r="V9" s="87"/>
      <c r="W9" s="16"/>
      <c r="X9" s="87"/>
      <c r="Y9" s="39"/>
    </row>
    <row r="10" spans="1:25" ht="17.100000000000001" customHeight="1" x14ac:dyDescent="0.15">
      <c r="C10" s="19"/>
      <c r="D10" s="19"/>
      <c r="E10" s="19"/>
      <c r="F10" s="19"/>
      <c r="G10" s="27"/>
      <c r="H10" s="19"/>
      <c r="I10" s="19"/>
      <c r="J10" s="19"/>
      <c r="K10" s="254" t="s">
        <v>169</v>
      </c>
      <c r="L10" s="18"/>
      <c r="M10" s="18"/>
      <c r="O10" s="19"/>
      <c r="P10" s="19"/>
      <c r="Q10" s="19"/>
      <c r="R10" s="19"/>
      <c r="S10" s="27"/>
      <c r="T10" s="19"/>
      <c r="U10" s="19"/>
      <c r="V10" s="19"/>
      <c r="W10" s="254" t="s">
        <v>170</v>
      </c>
      <c r="X10" s="18"/>
      <c r="Y10" s="18"/>
    </row>
    <row r="11" spans="1:25" ht="17.100000000000001" customHeight="1" x14ac:dyDescent="0.15">
      <c r="B11" s="15" t="s">
        <v>7</v>
      </c>
      <c r="C11" s="28" t="s">
        <v>0</v>
      </c>
      <c r="D11" s="29" t="s">
        <v>13</v>
      </c>
      <c r="E11" s="19" t="s">
        <v>14</v>
      </c>
      <c r="F11" s="19"/>
      <c r="G11" s="19"/>
      <c r="H11" s="19"/>
      <c r="I11" s="103">
        <v>1</v>
      </c>
      <c r="J11" s="33" t="s">
        <v>167</v>
      </c>
      <c r="K11" s="245">
        <v>22</v>
      </c>
      <c r="L11" s="241">
        <f>K11</f>
        <v>22</v>
      </c>
      <c r="M11" s="18"/>
      <c r="O11" s="28" t="s">
        <v>0</v>
      </c>
      <c r="P11" s="29" t="s">
        <v>13</v>
      </c>
      <c r="Q11" s="19" t="s">
        <v>14</v>
      </c>
      <c r="R11" s="19"/>
      <c r="S11" s="19"/>
      <c r="T11" s="19"/>
      <c r="U11" s="103">
        <v>1</v>
      </c>
      <c r="V11" s="33" t="s">
        <v>167</v>
      </c>
      <c r="W11" s="245">
        <f>VLOOKUP($S$8,RATE,MATCH('RES 2022'!$B11,RATE_Header,0),FALSE)</f>
        <v>22</v>
      </c>
      <c r="X11" s="241">
        <f>VLOOKUP($S$8,RATE,MATCH('RES 2022'!$B11,RATE_Header,0),FALSE)</f>
        <v>22</v>
      </c>
      <c r="Y11" s="18"/>
    </row>
    <row r="12" spans="1:25" ht="17.100000000000001" customHeight="1" x14ac:dyDescent="0.15">
      <c r="C12" s="19"/>
      <c r="D12" s="19"/>
      <c r="E12" s="19"/>
      <c r="F12" s="19"/>
      <c r="G12" s="19"/>
      <c r="H12" s="19"/>
      <c r="I12" s="51"/>
      <c r="J12" s="19"/>
      <c r="K12" s="246"/>
      <c r="L12" s="241"/>
      <c r="M12" s="18"/>
      <c r="O12" s="19"/>
      <c r="P12" s="19"/>
      <c r="Q12" s="19"/>
      <c r="R12" s="19"/>
      <c r="S12" s="19"/>
      <c r="T12" s="19"/>
      <c r="U12" s="51"/>
      <c r="V12" s="19"/>
      <c r="W12" s="246"/>
      <c r="X12" s="241"/>
      <c r="Y12" s="18"/>
    </row>
    <row r="13" spans="1:25" ht="17.100000000000001" customHeight="1" x14ac:dyDescent="0.15">
      <c r="C13" s="28" t="s">
        <v>1</v>
      </c>
      <c r="D13" s="29" t="s">
        <v>15</v>
      </c>
      <c r="E13" s="19" t="s">
        <v>16</v>
      </c>
      <c r="F13" s="19"/>
      <c r="G13" s="19"/>
      <c r="H13" s="19"/>
      <c r="I13" s="22"/>
      <c r="J13" s="19"/>
      <c r="K13" s="246"/>
      <c r="L13" s="241"/>
      <c r="M13" s="18"/>
      <c r="O13" s="28" t="s">
        <v>1</v>
      </c>
      <c r="P13" s="29" t="s">
        <v>15</v>
      </c>
      <c r="Q13" s="19" t="s">
        <v>16</v>
      </c>
      <c r="R13" s="19"/>
      <c r="S13" s="19"/>
      <c r="T13" s="19"/>
      <c r="U13" s="22"/>
      <c r="V13" s="19"/>
      <c r="W13" s="246"/>
      <c r="X13" s="241"/>
      <c r="Y13" s="18"/>
    </row>
    <row r="14" spans="1:25" ht="15.75" hidden="1" customHeight="1" outlineLevel="1" x14ac:dyDescent="0.15">
      <c r="C14" s="28"/>
      <c r="D14" s="19"/>
      <c r="E14" s="27"/>
      <c r="F14" s="31" t="s">
        <v>17</v>
      </c>
      <c r="G14" s="31" t="s">
        <v>53</v>
      </c>
      <c r="H14" s="31"/>
      <c r="I14" s="23"/>
      <c r="J14" s="32"/>
      <c r="K14" s="247"/>
      <c r="L14" s="242"/>
      <c r="M14" s="18"/>
      <c r="O14" s="28"/>
      <c r="P14" s="19"/>
      <c r="Q14" s="27"/>
      <c r="R14" s="31" t="s">
        <v>17</v>
      </c>
      <c r="S14" s="31" t="s">
        <v>53</v>
      </c>
      <c r="T14" s="31"/>
      <c r="U14" s="23"/>
      <c r="V14" s="32"/>
      <c r="W14" s="247"/>
      <c r="X14" s="242"/>
      <c r="Y14" s="18"/>
    </row>
    <row r="15" spans="1:25" ht="15.75" customHeight="1" collapsed="1" x14ac:dyDescent="0.15">
      <c r="B15" s="15" t="s">
        <v>130</v>
      </c>
      <c r="C15" s="28"/>
      <c r="D15" s="19"/>
      <c r="E15" s="27"/>
      <c r="F15" s="31"/>
      <c r="G15" s="31" t="s">
        <v>100</v>
      </c>
      <c r="H15" s="31"/>
      <c r="I15" s="23">
        <f>MIN($L$7,500)</f>
        <v>500</v>
      </c>
      <c r="J15" s="33" t="s">
        <v>18</v>
      </c>
      <c r="K15" s="248">
        <v>0.11448</v>
      </c>
      <c r="L15" s="256">
        <f>I15*K15</f>
        <v>57.24</v>
      </c>
      <c r="M15" s="18"/>
      <c r="O15" s="28"/>
      <c r="P15" s="19"/>
      <c r="Q15" s="27"/>
      <c r="R15" s="31"/>
      <c r="S15" s="31" t="s">
        <v>100</v>
      </c>
      <c r="T15" s="31"/>
      <c r="U15" s="23">
        <f>MIN($X$7,500)</f>
        <v>500</v>
      </c>
      <c r="V15" s="33" t="s">
        <v>18</v>
      </c>
      <c r="W15" s="248">
        <v>0.12669</v>
      </c>
      <c r="X15" s="242">
        <f>U15*W15</f>
        <v>63.344999999999999</v>
      </c>
      <c r="Y15" s="18"/>
    </row>
    <row r="16" spans="1:25" ht="15.75" customHeight="1" x14ac:dyDescent="0.15">
      <c r="B16" s="15" t="s">
        <v>131</v>
      </c>
      <c r="C16" s="28"/>
      <c r="D16" s="19"/>
      <c r="E16" s="27"/>
      <c r="F16" s="31"/>
      <c r="G16" s="31" t="s">
        <v>101</v>
      </c>
      <c r="H16" s="31"/>
      <c r="I16" s="23">
        <f>IF($L$7&gt;500,MIN(L7-I15,500),0)</f>
        <v>500</v>
      </c>
      <c r="J16" s="33" t="s">
        <v>18</v>
      </c>
      <c r="K16" s="248">
        <v>0.10996</v>
      </c>
      <c r="L16" s="242">
        <f>I16*K16</f>
        <v>54.980000000000004</v>
      </c>
      <c r="M16" s="18"/>
      <c r="O16" s="28"/>
      <c r="P16" s="19"/>
      <c r="Q16" s="27"/>
      <c r="R16" s="31"/>
      <c r="S16" s="31" t="s">
        <v>101</v>
      </c>
      <c r="T16" s="31"/>
      <c r="U16" s="23">
        <f>IF($X$7&gt;500,MIN(X7-U15,500),0)</f>
        <v>500</v>
      </c>
      <c r="V16" s="33" t="s">
        <v>18</v>
      </c>
      <c r="W16" s="248">
        <v>0.12169000000000001</v>
      </c>
      <c r="X16" s="242">
        <f>U16*W16</f>
        <v>60.845000000000006</v>
      </c>
      <c r="Y16" s="18"/>
    </row>
    <row r="17" spans="2:25" ht="15.75" customHeight="1" x14ac:dyDescent="0.15">
      <c r="B17" s="15" t="s">
        <v>132</v>
      </c>
      <c r="C17" s="28"/>
      <c r="D17" s="19"/>
      <c r="E17" s="27"/>
      <c r="F17" s="31"/>
      <c r="G17" s="31" t="s">
        <v>27</v>
      </c>
      <c r="H17" s="31"/>
      <c r="I17" s="23">
        <f>IF($L$7&gt;1000,SUM(L7-I15-I16),0)</f>
        <v>1000</v>
      </c>
      <c r="J17" s="33" t="s">
        <v>18</v>
      </c>
      <c r="K17" s="253">
        <v>0.10093000000000001</v>
      </c>
      <c r="L17" s="242">
        <f>I17*K17</f>
        <v>100.93</v>
      </c>
      <c r="M17" s="18"/>
      <c r="O17" s="28"/>
      <c r="P17" s="19"/>
      <c r="Q17" s="27"/>
      <c r="R17" s="31"/>
      <c r="S17" s="31" t="s">
        <v>27</v>
      </c>
      <c r="T17" s="31"/>
      <c r="U17" s="23">
        <f>IF($X$7&gt;1000,SUM(X7-U15-U16),0)</f>
        <v>1000</v>
      </c>
      <c r="V17" s="33" t="s">
        <v>18</v>
      </c>
      <c r="W17" s="253">
        <v>0.11169000000000001</v>
      </c>
      <c r="X17" s="242">
        <f>U17*W17</f>
        <v>111.69000000000001</v>
      </c>
      <c r="Y17" s="18"/>
    </row>
    <row r="18" spans="2:25" ht="17.100000000000001" hidden="1" customHeight="1" outlineLevel="1" x14ac:dyDescent="0.15">
      <c r="C18" s="28"/>
      <c r="D18" s="19"/>
      <c r="E18" s="27"/>
      <c r="F18" s="31" t="s">
        <v>19</v>
      </c>
      <c r="G18" s="31" t="s">
        <v>54</v>
      </c>
      <c r="H18" s="31"/>
      <c r="I18" s="23"/>
      <c r="J18" s="32"/>
      <c r="K18" s="249"/>
      <c r="L18" s="242"/>
      <c r="M18" s="18"/>
      <c r="O18" s="28"/>
      <c r="P18" s="19"/>
      <c r="Q18" s="27"/>
      <c r="R18" s="31" t="s">
        <v>19</v>
      </c>
      <c r="S18" s="31" t="s">
        <v>54</v>
      </c>
      <c r="T18" s="31"/>
      <c r="U18" s="23"/>
      <c r="V18" s="32"/>
      <c r="W18" s="249"/>
      <c r="X18" s="242"/>
      <c r="Y18" s="18"/>
    </row>
    <row r="19" spans="2:25" ht="17.100000000000001" hidden="1" customHeight="1" outlineLevel="1" x14ac:dyDescent="0.15">
      <c r="B19" s="15" t="s">
        <v>87</v>
      </c>
      <c r="C19" s="28"/>
      <c r="D19" s="19"/>
      <c r="E19" s="27"/>
      <c r="F19" s="31"/>
      <c r="G19" s="31"/>
      <c r="H19" s="31"/>
      <c r="I19" s="23"/>
      <c r="J19" s="33"/>
      <c r="K19" s="250"/>
      <c r="L19" s="242"/>
      <c r="M19" s="18"/>
      <c r="O19" s="28"/>
      <c r="P19" s="19"/>
      <c r="Q19" s="27"/>
      <c r="R19" s="31"/>
      <c r="S19" s="31" t="s">
        <v>100</v>
      </c>
      <c r="T19" s="31"/>
      <c r="U19" s="23">
        <f>IF($X$8="WINTER",MIN($X$7,500),0)</f>
        <v>0</v>
      </c>
      <c r="V19" s="33" t="s">
        <v>18</v>
      </c>
      <c r="W19" s="250">
        <f>VLOOKUP($S$8,RATE,MATCH('RES 2022'!$B19,RATE_Header,0),FALSE)</f>
        <v>0</v>
      </c>
      <c r="X19" s="242">
        <f>U19*W19</f>
        <v>0</v>
      </c>
      <c r="Y19" s="18"/>
    </row>
    <row r="20" spans="2:25" ht="17.100000000000001" hidden="1" customHeight="1" outlineLevel="1" x14ac:dyDescent="0.15">
      <c r="B20" s="15" t="s">
        <v>88</v>
      </c>
      <c r="C20" s="28"/>
      <c r="D20" s="19"/>
      <c r="E20" s="27"/>
      <c r="F20" s="31"/>
      <c r="G20" s="31"/>
      <c r="H20" s="31"/>
      <c r="I20" s="23"/>
      <c r="J20" s="33"/>
      <c r="K20" s="250"/>
      <c r="L20" s="242"/>
      <c r="M20" s="18"/>
      <c r="O20" s="28"/>
      <c r="P20" s="19"/>
      <c r="Q20" s="27"/>
      <c r="R20" s="31"/>
      <c r="S20" s="31" t="s">
        <v>101</v>
      </c>
      <c r="T20" s="31"/>
      <c r="U20" s="23">
        <f>IF(AND($X$8="WINTER",$X$7-500&lt;0),0,IF($X$8="WINTER",MIN($X$7-500,500),0))</f>
        <v>0</v>
      </c>
      <c r="V20" s="33" t="s">
        <v>18</v>
      </c>
      <c r="W20" s="250">
        <f>VLOOKUP($S$8,RATE,MATCH('RES 2022'!$B20,RATE_Header,0),FALSE)</f>
        <v>0</v>
      </c>
      <c r="X20" s="242">
        <f>U20*W20</f>
        <v>0</v>
      </c>
      <c r="Y20" s="18"/>
    </row>
    <row r="21" spans="2:25" ht="17.100000000000001" hidden="1" customHeight="1" outlineLevel="1" x14ac:dyDescent="0.15">
      <c r="B21" s="15" t="s">
        <v>33</v>
      </c>
      <c r="C21" s="28"/>
      <c r="D21" s="19"/>
      <c r="E21" s="27"/>
      <c r="F21" s="31"/>
      <c r="G21" s="31"/>
      <c r="H21" s="31"/>
      <c r="I21" s="23"/>
      <c r="J21" s="33"/>
      <c r="K21" s="250"/>
      <c r="L21" s="242"/>
      <c r="M21" s="18"/>
      <c r="O21" s="28"/>
      <c r="P21" s="19"/>
      <c r="Q21" s="27"/>
      <c r="R21" s="31"/>
      <c r="S21" s="31" t="s">
        <v>27</v>
      </c>
      <c r="T21" s="31"/>
      <c r="U21" s="23">
        <f>IF($X$8="WINTER",($X$7-SUM(U19:U20)),0)</f>
        <v>0</v>
      </c>
      <c r="V21" s="33" t="s">
        <v>18</v>
      </c>
      <c r="W21" s="250">
        <f>VLOOKUP($S$8,RATE,MATCH('RES 2022'!$B21,RATE_Header,0),FALSE)</f>
        <v>0</v>
      </c>
      <c r="X21" s="242">
        <f>U21*W21</f>
        <v>0</v>
      </c>
      <c r="Y21" s="18"/>
    </row>
    <row r="22" spans="2:25" ht="17.100000000000001" customHeight="1" collapsed="1" x14ac:dyDescent="0.15">
      <c r="C22" s="28"/>
      <c r="D22" s="19"/>
      <c r="E22" s="35" t="s">
        <v>20</v>
      </c>
      <c r="F22" s="36"/>
      <c r="G22" s="36"/>
      <c r="H22" s="35"/>
      <c r="I22" s="88"/>
      <c r="J22" s="42"/>
      <c r="K22" s="251"/>
      <c r="L22" s="243">
        <f>SUM(L15:L21)</f>
        <v>213.15</v>
      </c>
      <c r="M22" s="18"/>
      <c r="O22" s="28"/>
      <c r="P22" s="19"/>
      <c r="Q22" s="35" t="s">
        <v>20</v>
      </c>
      <c r="R22" s="36"/>
      <c r="S22" s="36"/>
      <c r="T22" s="35"/>
      <c r="U22" s="88"/>
      <c r="V22" s="42"/>
      <c r="W22" s="251"/>
      <c r="X22" s="243">
        <f>SUM(X15:X21)</f>
        <v>235.88</v>
      </c>
      <c r="Y22" s="18"/>
    </row>
    <row r="23" spans="2:25" ht="17.100000000000001" customHeight="1" x14ac:dyDescent="0.15">
      <c r="C23" s="19"/>
      <c r="D23" s="19"/>
      <c r="E23" s="27"/>
      <c r="F23" s="19"/>
      <c r="G23" s="19"/>
      <c r="H23" s="19"/>
      <c r="I23" s="22"/>
      <c r="J23" s="19"/>
      <c r="K23" s="246"/>
      <c r="L23" s="241"/>
      <c r="M23" s="18"/>
      <c r="O23" s="19"/>
      <c r="P23" s="19"/>
      <c r="Q23" s="27"/>
      <c r="R23" s="19"/>
      <c r="S23" s="19"/>
      <c r="T23" s="19"/>
      <c r="U23" s="22"/>
      <c r="V23" s="19"/>
      <c r="W23" s="246"/>
      <c r="X23" s="241"/>
      <c r="Y23" s="18"/>
    </row>
    <row r="24" spans="2:25" ht="17.100000000000001" customHeight="1" thickBot="1" x14ac:dyDescent="0.2">
      <c r="B24" s="15" t="s">
        <v>29</v>
      </c>
      <c r="C24" s="26"/>
      <c r="D24" s="29" t="s">
        <v>21</v>
      </c>
      <c r="E24" s="19" t="s">
        <v>168</v>
      </c>
      <c r="F24" s="19"/>
      <c r="G24" s="19"/>
      <c r="H24" s="19"/>
      <c r="I24" s="51">
        <f>L7</f>
        <v>2000</v>
      </c>
      <c r="J24" s="18" t="s">
        <v>18</v>
      </c>
      <c r="K24" s="252">
        <f>PCA</f>
        <v>2.5000000000000001E-2</v>
      </c>
      <c r="L24" s="241">
        <f>I24*K24</f>
        <v>50</v>
      </c>
      <c r="M24" s="18"/>
      <c r="O24" s="26"/>
      <c r="P24" s="29" t="s">
        <v>21</v>
      </c>
      <c r="Q24" s="19" t="s">
        <v>168</v>
      </c>
      <c r="R24" s="19"/>
      <c r="S24" s="19"/>
      <c r="T24" s="19"/>
      <c r="U24" s="51">
        <f>X7</f>
        <v>2000</v>
      </c>
      <c r="V24" s="18" t="s">
        <v>18</v>
      </c>
      <c r="W24" s="252">
        <f>K24</f>
        <v>2.5000000000000001E-2</v>
      </c>
      <c r="X24" s="241">
        <f>U24*W24</f>
        <v>50</v>
      </c>
      <c r="Y24" s="18"/>
    </row>
    <row r="25" spans="2:25" ht="17.100000000000001" hidden="1" customHeight="1" outlineLevel="1" thickBot="1" x14ac:dyDescent="0.2">
      <c r="B25" s="15" t="s">
        <v>46</v>
      </c>
      <c r="C25" s="26"/>
      <c r="D25" s="38" t="s">
        <v>22</v>
      </c>
      <c r="E25" s="43" t="s">
        <v>45</v>
      </c>
      <c r="F25" s="43"/>
      <c r="G25" s="43"/>
      <c r="H25" s="43"/>
      <c r="I25" s="52">
        <f>L7</f>
        <v>2000</v>
      </c>
      <c r="J25" s="45" t="s">
        <v>18</v>
      </c>
      <c r="K25" s="54">
        <f>ECCR</f>
        <v>0</v>
      </c>
      <c r="L25" s="244">
        <f>I25*K25</f>
        <v>0</v>
      </c>
      <c r="M25" s="18"/>
      <c r="O25" s="26"/>
      <c r="P25" s="38" t="s">
        <v>22</v>
      </c>
      <c r="Q25" s="43" t="s">
        <v>45</v>
      </c>
      <c r="R25" s="43"/>
      <c r="S25" s="43"/>
      <c r="T25" s="43"/>
      <c r="U25" s="52">
        <f>X7</f>
        <v>2000</v>
      </c>
      <c r="V25" s="45" t="s">
        <v>18</v>
      </c>
      <c r="W25" s="54">
        <f>ECCR</f>
        <v>0</v>
      </c>
      <c r="X25" s="244">
        <f>U25*W25</f>
        <v>0</v>
      </c>
      <c r="Y25" s="18"/>
    </row>
    <row r="26" spans="2:25" ht="17.100000000000001" customHeight="1" collapsed="1" x14ac:dyDescent="0.15">
      <c r="C26" s="26"/>
      <c r="D26" s="98" t="s">
        <v>175</v>
      </c>
      <c r="E26" s="98"/>
      <c r="F26" s="98"/>
      <c r="G26" s="98"/>
      <c r="H26" s="98"/>
      <c r="I26" s="98"/>
      <c r="J26" s="98"/>
      <c r="K26" s="99"/>
      <c r="L26" s="257">
        <f>SUM(L11,L22,L24,L25)</f>
        <v>285.14999999999998</v>
      </c>
      <c r="M26" s="18"/>
      <c r="O26" s="26"/>
      <c r="P26" s="98" t="s">
        <v>175</v>
      </c>
      <c r="Q26" s="98"/>
      <c r="R26" s="98"/>
      <c r="S26" s="98"/>
      <c r="T26" s="98"/>
      <c r="U26" s="98"/>
      <c r="V26" s="98"/>
      <c r="W26" s="99"/>
      <c r="X26" s="257">
        <f>SUM(X11,X22,X24,X25)</f>
        <v>307.88</v>
      </c>
      <c r="Y26" s="18"/>
    </row>
    <row r="27" spans="2:25" ht="17.100000000000001" customHeight="1" x14ac:dyDescent="0.15">
      <c r="C27" s="26"/>
      <c r="D27" s="19"/>
      <c r="E27" s="19"/>
      <c r="F27" s="19"/>
      <c r="G27" s="19"/>
      <c r="H27" s="19"/>
      <c r="I27" s="19"/>
      <c r="J27" s="19"/>
      <c r="K27" s="18"/>
      <c r="L27" s="241"/>
      <c r="M27" s="18"/>
      <c r="O27" s="26"/>
      <c r="P27" s="19"/>
      <c r="Q27" s="19"/>
      <c r="R27" s="19"/>
      <c r="S27" s="19"/>
      <c r="T27" s="19"/>
      <c r="U27" s="19"/>
      <c r="V27" s="19"/>
      <c r="W27" s="18"/>
      <c r="X27" s="241"/>
      <c r="Y27" s="18"/>
    </row>
    <row r="28" spans="2:25" ht="17.100000000000001" customHeight="1" thickBot="1" x14ac:dyDescent="0.2">
      <c r="B28" s="15" t="s">
        <v>26</v>
      </c>
      <c r="C28" s="26"/>
      <c r="D28" s="29" t="s">
        <v>22</v>
      </c>
      <c r="E28" s="19" t="s">
        <v>32</v>
      </c>
      <c r="F28" s="19"/>
      <c r="G28" s="19"/>
      <c r="H28" s="19"/>
      <c r="I28" s="19"/>
      <c r="J28" s="46" t="s">
        <v>23</v>
      </c>
      <c r="K28" s="47">
        <v>0.08</v>
      </c>
      <c r="L28" s="241">
        <f>L$26*K28</f>
        <v>22.811999999999998</v>
      </c>
      <c r="M28" s="18"/>
      <c r="O28" s="26"/>
      <c r="P28" s="29" t="s">
        <v>22</v>
      </c>
      <c r="Q28" s="19" t="s">
        <v>32</v>
      </c>
      <c r="R28" s="19"/>
      <c r="S28" s="19"/>
      <c r="T28" s="19"/>
      <c r="U28" s="19"/>
      <c r="V28" s="46" t="s">
        <v>23</v>
      </c>
      <c r="W28" s="47">
        <f>Tax_P</f>
        <v>0.08</v>
      </c>
      <c r="X28" s="241">
        <f>X$26*W28</f>
        <v>24.630400000000002</v>
      </c>
      <c r="Y28" s="18"/>
    </row>
    <row r="29" spans="2:25" ht="17.100000000000001" customHeight="1" thickTop="1" x14ac:dyDescent="0.15">
      <c r="C29" s="19"/>
      <c r="D29" s="48" t="s">
        <v>24</v>
      </c>
      <c r="E29" s="48"/>
      <c r="F29" s="48"/>
      <c r="G29" s="48"/>
      <c r="H29" s="48"/>
      <c r="I29" s="48"/>
      <c r="J29" s="48"/>
      <c r="K29" s="49"/>
      <c r="L29" s="90">
        <f>SUM(L26:L28)</f>
        <v>307.96199999999999</v>
      </c>
      <c r="M29" s="18"/>
      <c r="O29" s="19"/>
      <c r="P29" s="48" t="s">
        <v>24</v>
      </c>
      <c r="Q29" s="48"/>
      <c r="R29" s="48"/>
      <c r="S29" s="48"/>
      <c r="T29" s="48"/>
      <c r="U29" s="48"/>
      <c r="V29" s="48"/>
      <c r="W29" s="49"/>
      <c r="X29" s="90">
        <f>SUM(X26:X28)</f>
        <v>332.5104</v>
      </c>
      <c r="Y29" s="18"/>
    </row>
    <row r="30" spans="2:25" ht="17.100000000000001" customHeight="1" thickBot="1" x14ac:dyDescent="0.2">
      <c r="B30" s="14"/>
      <c r="C30" s="260"/>
      <c r="D30" s="260"/>
      <c r="E30" s="260"/>
      <c r="F30" s="260"/>
      <c r="G30" s="260"/>
      <c r="H30" s="260"/>
      <c r="I30" s="260"/>
      <c r="J30" s="260"/>
      <c r="K30" s="260"/>
      <c r="L30" s="260"/>
      <c r="M30" s="260"/>
      <c r="O30" s="87"/>
      <c r="P30" s="87"/>
      <c r="Q30" s="87"/>
      <c r="R30" s="87"/>
      <c r="S30" s="87"/>
      <c r="T30" s="87"/>
      <c r="U30" s="87"/>
      <c r="V30" s="87"/>
      <c r="W30" s="87"/>
      <c r="X30" s="87"/>
      <c r="Y30" s="87"/>
    </row>
    <row r="31" spans="2:25" ht="17.100000000000001" customHeight="1" x14ac:dyDescent="0.15">
      <c r="C31" s="267"/>
      <c r="D31" s="268" t="s">
        <v>173</v>
      </c>
      <c r="E31" s="268"/>
      <c r="F31" s="268"/>
      <c r="G31" s="268"/>
      <c r="H31" s="268"/>
      <c r="I31" s="268"/>
      <c r="J31" s="268"/>
      <c r="K31" s="269"/>
      <c r="L31" s="258">
        <f>L26-X26</f>
        <v>-22.730000000000018</v>
      </c>
      <c r="M31" s="261">
        <f>L31/X29</f>
        <v>-6.8358764116851739E-2</v>
      </c>
    </row>
    <row r="32" spans="2:25" ht="17.100000000000001" customHeight="1" thickBot="1" x14ac:dyDescent="0.2">
      <c r="C32" s="270"/>
      <c r="D32" s="271" t="s">
        <v>174</v>
      </c>
      <c r="E32" s="271"/>
      <c r="F32" s="271"/>
      <c r="G32" s="271"/>
      <c r="H32" s="271"/>
      <c r="I32" s="271"/>
      <c r="J32" s="271"/>
      <c r="K32" s="272"/>
      <c r="L32" s="259">
        <f>L29-X29</f>
        <v>-24.548400000000015</v>
      </c>
      <c r="M32" s="262">
        <f>L32/X29</f>
        <v>-7.3827465246199861E-2</v>
      </c>
    </row>
    <row r="33" spans="2:14" ht="17.100000000000001" customHeight="1" x14ac:dyDescent="0.15"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</row>
  </sheetData>
  <sheetProtection algorithmName="SHA-512" hashValue="bxv2J2lLgH/iB6OvLeszrcgcvBH4giMAxebz+E0yS5PQe/pG+NBjJsA4nvR8T0t4RYYbom1Peg1RZddGJ3zT0w==" saltValue="CBjII++FSA7npyXpj/13Qw==" spinCount="100000" sheet="1" formatCells="0" formatColumns="0" formatRows="0"/>
  <protectedRanges>
    <protectedRange sqref="K22" name="Range1_1"/>
    <protectedRange sqref="X8" name="Inputs"/>
    <protectedRange sqref="W22" name="Range1_1_1"/>
  </protectedRanges>
  <mergeCells count="2">
    <mergeCell ref="D3:H4"/>
    <mergeCell ref="P3:T4"/>
  </mergeCells>
  <printOptions horizontalCentered="1"/>
  <pageMargins left="0.25" right="0.25" top="0.25" bottom="0.4" header="0.3" footer="0.3"/>
  <pageSetup orientation="portrait" r:id="rId1"/>
  <headerFooter alignWithMargins="0"/>
  <ignoredErrors>
    <ignoredError sqref="D11:D25 P24 P28 O11:P15 D27:D28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C000"/>
    <pageSetUpPr fitToPage="1"/>
  </sheetPr>
  <dimension ref="A1:N32"/>
  <sheetViews>
    <sheetView workbookViewId="0">
      <selection activeCell="J14" sqref="J14"/>
    </sheetView>
  </sheetViews>
  <sheetFormatPr defaultColWidth="9.33203125" defaultRowHeight="17.100000000000001" customHeight="1" outlineLevelRow="1" outlineLevelCol="1" x14ac:dyDescent="0.15"/>
  <cols>
    <col min="1" max="1" width="3" style="14" customWidth="1"/>
    <col min="2" max="2" width="7.1640625" style="15" hidden="1" customWidth="1" outlineLevel="1"/>
    <col min="3" max="3" width="3.83203125" style="1" customWidth="1" collapsed="1"/>
    <col min="4" max="4" width="4.33203125" style="1" customWidth="1"/>
    <col min="5" max="7" width="3.83203125" style="1" customWidth="1"/>
    <col min="8" max="8" width="21.6640625" style="1" customWidth="1"/>
    <col min="9" max="9" width="19.5" style="1" customWidth="1"/>
    <col min="10" max="10" width="19.1640625" style="1" customWidth="1"/>
    <col min="11" max="11" width="13.5" style="1" customWidth="1"/>
    <col min="12" max="12" width="14" style="1" customWidth="1"/>
    <col min="13" max="13" width="18.33203125" style="1" bestFit="1" customWidth="1"/>
    <col min="14" max="14" width="3.83203125" style="1" customWidth="1"/>
    <col min="15" max="16384" width="9.33203125" style="1"/>
  </cols>
  <sheetData>
    <row r="1" spans="1:14" s="5" customFormat="1" ht="17.100000000000001" customHeight="1" x14ac:dyDescent="0.15">
      <c r="A1" s="13"/>
      <c r="B1" s="30"/>
      <c r="C1" s="56" t="s">
        <v>25</v>
      </c>
      <c r="D1" s="50"/>
      <c r="E1" s="50"/>
      <c r="F1" s="50"/>
    </row>
    <row r="2" spans="1:14" s="5" customFormat="1" ht="17.100000000000001" customHeight="1" x14ac:dyDescent="0.15">
      <c r="A2" s="13"/>
      <c r="B2" s="30"/>
      <c r="C2" s="91"/>
      <c r="D2" s="16"/>
      <c r="E2" s="16"/>
      <c r="F2" s="16"/>
      <c r="G2" s="16"/>
      <c r="H2" s="16"/>
      <c r="I2" s="16"/>
      <c r="J2" s="16"/>
      <c r="K2" s="16"/>
      <c r="L2" s="17"/>
      <c r="M2" s="16"/>
      <c r="N2" s="16"/>
    </row>
    <row r="3" spans="1:14" s="5" customFormat="1" ht="17.100000000000001" customHeight="1" x14ac:dyDescent="0.15">
      <c r="A3" s="13"/>
      <c r="B3" s="30"/>
      <c r="C3" s="16"/>
      <c r="D3" s="16"/>
      <c r="E3" s="16"/>
      <c r="F3" s="16"/>
      <c r="G3" s="275" t="s">
        <v>92</v>
      </c>
      <c r="H3" s="275"/>
      <c r="I3" s="275"/>
      <c r="J3" s="275"/>
      <c r="K3" s="139"/>
      <c r="L3" s="140"/>
      <c r="M3" s="139"/>
      <c r="N3" s="16"/>
    </row>
    <row r="4" spans="1:14" s="5" customFormat="1" ht="17.100000000000001" customHeight="1" x14ac:dyDescent="0.15">
      <c r="A4" s="13"/>
      <c r="B4" s="30"/>
      <c r="C4" s="16"/>
      <c r="D4" s="16"/>
      <c r="E4" s="16"/>
      <c r="F4" s="16"/>
      <c r="G4" s="276"/>
      <c r="H4" s="276"/>
      <c r="I4" s="276"/>
      <c r="J4" s="276"/>
      <c r="K4" s="139"/>
      <c r="L4" s="141" t="s">
        <v>93</v>
      </c>
      <c r="M4" s="139"/>
      <c r="N4" s="16"/>
    </row>
    <row r="5" spans="1:14" s="5" customFormat="1" ht="17.100000000000001" customHeight="1" x14ac:dyDescent="0.15">
      <c r="A5" s="13"/>
      <c r="B5" s="30"/>
      <c r="C5" s="16"/>
      <c r="D5" s="16"/>
      <c r="E5" s="16"/>
      <c r="F5" s="17"/>
      <c r="G5" s="142" t="s">
        <v>95</v>
      </c>
      <c r="H5" s="143"/>
      <c r="I5" s="143"/>
      <c r="J5" s="143"/>
      <c r="K5" s="143"/>
      <c r="L5" s="140" t="s">
        <v>94</v>
      </c>
      <c r="M5" s="143"/>
      <c r="N5" s="16"/>
    </row>
    <row r="6" spans="1:14" ht="13.5" customHeight="1" x14ac:dyDescent="0.15"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</row>
    <row r="7" spans="1:14" ht="17.100000000000001" customHeight="1" x14ac:dyDescent="0.15">
      <c r="C7" s="19"/>
      <c r="D7" s="16" t="s">
        <v>12</v>
      </c>
      <c r="E7" s="16"/>
      <c r="F7" s="19"/>
      <c r="G7" s="21"/>
      <c r="H7" s="277" t="str">
        <f>Name</f>
        <v>Customer Name</v>
      </c>
      <c r="I7" s="277"/>
      <c r="J7" s="40"/>
      <c r="K7" s="16" t="s">
        <v>11</v>
      </c>
      <c r="L7" s="18"/>
      <c r="M7" s="37">
        <f>kWh</f>
        <v>619</v>
      </c>
      <c r="N7" s="18"/>
    </row>
    <row r="8" spans="1:14" ht="17.100000000000001" customHeight="1" x14ac:dyDescent="0.15">
      <c r="C8" s="19"/>
      <c r="D8" s="16" t="s">
        <v>10</v>
      </c>
      <c r="E8" s="16"/>
      <c r="F8" s="18"/>
      <c r="G8" s="234">
        <v>2</v>
      </c>
      <c r="H8" s="19" t="str">
        <f>UPPER(VLOOKUP(G8,RATE,2,FALSE))</f>
        <v>COMMERCIAL NON-DEMAND</v>
      </c>
      <c r="I8" s="41"/>
      <c r="J8" s="41"/>
      <c r="K8" s="16" t="s">
        <v>157</v>
      </c>
      <c r="L8" s="18"/>
      <c r="M8" s="20" t="s">
        <v>157</v>
      </c>
      <c r="N8" s="18"/>
    </row>
    <row r="9" spans="1:14" ht="17.100000000000001" customHeight="1" x14ac:dyDescent="0.15">
      <c r="C9" s="19"/>
      <c r="D9" s="19"/>
      <c r="E9" s="19"/>
      <c r="F9" s="19"/>
      <c r="G9" s="27"/>
      <c r="H9" s="19"/>
      <c r="I9" s="19"/>
      <c r="J9" s="19"/>
      <c r="K9" s="87"/>
      <c r="L9" s="16"/>
      <c r="M9" s="87"/>
      <c r="N9" s="39"/>
    </row>
    <row r="10" spans="1:14" ht="17.100000000000001" customHeight="1" x14ac:dyDescent="0.15">
      <c r="C10" s="19"/>
      <c r="D10" s="19"/>
      <c r="E10" s="19"/>
      <c r="F10" s="19"/>
      <c r="G10" s="27"/>
      <c r="H10" s="19"/>
      <c r="I10" s="19"/>
      <c r="J10" s="19"/>
      <c r="K10" s="19"/>
      <c r="L10" s="18"/>
      <c r="M10" s="18"/>
      <c r="N10" s="18"/>
    </row>
    <row r="11" spans="1:14" ht="17.100000000000001" customHeight="1" x14ac:dyDescent="0.15">
      <c r="B11" s="15" t="s">
        <v>7</v>
      </c>
      <c r="C11" s="28" t="s">
        <v>0</v>
      </c>
      <c r="D11" s="29" t="s">
        <v>13</v>
      </c>
      <c r="E11" s="19" t="s">
        <v>14</v>
      </c>
      <c r="F11" s="19"/>
      <c r="G11" s="19"/>
      <c r="H11" s="19"/>
      <c r="I11" s="19"/>
      <c r="J11" s="51"/>
      <c r="K11" s="19"/>
      <c r="L11" s="18"/>
      <c r="M11" s="86">
        <f>VLOOKUP($G$8,RATE,MATCH($B11,RATE_Header,0),FALSE)</f>
        <v>30</v>
      </c>
      <c r="N11" s="18"/>
    </row>
    <row r="12" spans="1:14" ht="17.100000000000001" customHeight="1" x14ac:dyDescent="0.15">
      <c r="C12" s="19"/>
      <c r="D12" s="19"/>
      <c r="E12" s="19"/>
      <c r="F12" s="19"/>
      <c r="G12" s="19"/>
      <c r="H12" s="19"/>
      <c r="I12" s="19"/>
      <c r="J12" s="51"/>
      <c r="K12" s="19"/>
      <c r="L12" s="18"/>
      <c r="M12" s="25"/>
      <c r="N12" s="18"/>
    </row>
    <row r="13" spans="1:14" ht="17.100000000000001" customHeight="1" x14ac:dyDescent="0.15">
      <c r="C13" s="28" t="s">
        <v>1</v>
      </c>
      <c r="D13" s="29" t="s">
        <v>15</v>
      </c>
      <c r="E13" s="19" t="s">
        <v>16</v>
      </c>
      <c r="F13" s="19"/>
      <c r="G13" s="19"/>
      <c r="H13" s="19"/>
      <c r="I13" s="19"/>
      <c r="J13" s="22"/>
      <c r="K13" s="19"/>
      <c r="L13" s="18"/>
      <c r="M13" s="25"/>
      <c r="N13" s="18"/>
    </row>
    <row r="14" spans="1:14" ht="17.100000000000001" customHeight="1" x14ac:dyDescent="0.15">
      <c r="B14" s="15" t="s">
        <v>89</v>
      </c>
      <c r="C14" s="28"/>
      <c r="D14" s="19"/>
      <c r="E14" s="27"/>
      <c r="F14" s="31"/>
      <c r="G14" s="31" t="s">
        <v>97</v>
      </c>
      <c r="H14" s="31"/>
      <c r="I14" s="32"/>
      <c r="J14" s="23">
        <f>MIN($M$7,1500)</f>
        <v>619</v>
      </c>
      <c r="K14" s="33" t="s">
        <v>18</v>
      </c>
      <c r="L14" s="96">
        <f>VLOOKUP($G$8,RATE,MATCH($B14,RATE_Header,0),FALSE)</f>
        <v>0.13922229170140726</v>
      </c>
      <c r="M14" s="34">
        <f>J14*L14</f>
        <v>86.178598563171093</v>
      </c>
      <c r="N14" s="18"/>
    </row>
    <row r="15" spans="1:14" ht="17.100000000000001" customHeight="1" x14ac:dyDescent="0.15">
      <c r="B15" s="15" t="s">
        <v>133</v>
      </c>
      <c r="C15" s="28"/>
      <c r="D15" s="19"/>
      <c r="E15" s="27"/>
      <c r="F15" s="31"/>
      <c r="G15" s="31" t="s">
        <v>165</v>
      </c>
      <c r="H15" s="31"/>
      <c r="I15" s="32"/>
      <c r="J15" s="23">
        <f>IF(M$7-1500&lt;0,0,SUM(M7-J14))</f>
        <v>0</v>
      </c>
      <c r="K15" s="33" t="s">
        <v>18</v>
      </c>
      <c r="L15" s="96">
        <f>VLOOKUP($G$8,RATE,MATCH($B15,RATE_Header,0),FALSE)</f>
        <v>0.1256678399877634</v>
      </c>
      <c r="M15" s="34">
        <f>J15*L15</f>
        <v>0</v>
      </c>
      <c r="N15" s="18"/>
    </row>
    <row r="16" spans="1:14" ht="17.100000000000001" hidden="1" customHeight="1" outlineLevel="1" x14ac:dyDescent="0.15">
      <c r="C16" s="28"/>
      <c r="D16" s="19"/>
      <c r="E16" s="27"/>
      <c r="F16" s="31"/>
      <c r="G16" s="31"/>
      <c r="H16" s="31"/>
      <c r="I16" s="32"/>
      <c r="J16" s="23"/>
      <c r="K16" s="33"/>
      <c r="L16" s="96"/>
      <c r="M16" s="34"/>
      <c r="N16" s="18"/>
    </row>
    <row r="17" spans="2:14" ht="17.100000000000001" hidden="1" customHeight="1" outlineLevel="1" x14ac:dyDescent="0.15">
      <c r="C17" s="28"/>
      <c r="D17" s="19"/>
      <c r="E17" s="27"/>
      <c r="F17" s="31"/>
      <c r="G17" s="31"/>
      <c r="H17" s="31"/>
      <c r="I17" s="32"/>
      <c r="J17" s="23"/>
      <c r="K17" s="33"/>
      <c r="L17" s="96"/>
      <c r="M17" s="34"/>
      <c r="N17" s="18"/>
    </row>
    <row r="18" spans="2:14" ht="17.100000000000001" hidden="1" customHeight="1" outlineLevel="1" x14ac:dyDescent="0.15">
      <c r="C18" s="28"/>
      <c r="D18" s="19"/>
      <c r="E18" s="27"/>
      <c r="F18" s="31" t="s">
        <v>19</v>
      </c>
      <c r="G18" s="31" t="s">
        <v>54</v>
      </c>
      <c r="H18" s="31"/>
      <c r="I18" s="32"/>
      <c r="J18" s="23"/>
      <c r="K18" s="32"/>
      <c r="L18" s="97"/>
      <c r="M18" s="24"/>
      <c r="N18" s="18"/>
    </row>
    <row r="19" spans="2:14" ht="17.100000000000001" hidden="1" customHeight="1" outlineLevel="1" x14ac:dyDescent="0.15">
      <c r="C19" s="28"/>
      <c r="D19" s="19"/>
      <c r="E19" s="27"/>
      <c r="F19" s="31"/>
      <c r="G19" s="31" t="s">
        <v>97</v>
      </c>
      <c r="H19" s="31"/>
      <c r="I19" s="32"/>
      <c r="J19" s="23">
        <f>IF($M$8="WINTER",MIN(M$7,1500),0)</f>
        <v>0</v>
      </c>
      <c r="K19" s="33" t="s">
        <v>18</v>
      </c>
      <c r="L19" s="96" t="e">
        <f>VLOOKUP($G$8,RATE,MATCH($B19,RATE_Header,0),FALSE)</f>
        <v>#N/A</v>
      </c>
      <c r="M19" s="34" t="e">
        <f>J19*L19</f>
        <v>#N/A</v>
      </c>
      <c r="N19" s="18"/>
    </row>
    <row r="20" spans="2:14" ht="17.100000000000001" hidden="1" customHeight="1" outlineLevel="1" x14ac:dyDescent="0.15">
      <c r="C20" s="28"/>
      <c r="D20" s="19"/>
      <c r="E20" s="27"/>
      <c r="F20" s="31"/>
      <c r="G20" s="31" t="s">
        <v>165</v>
      </c>
      <c r="H20" s="31"/>
      <c r="I20" s="32"/>
      <c r="J20" s="23">
        <f>IF($M$8="WINTER",IF(M$7-1500&lt;0,0,MIN(M$7-1500,1500)),0)</f>
        <v>0</v>
      </c>
      <c r="K20" s="33" t="s">
        <v>18</v>
      </c>
      <c r="L20" s="96" t="e">
        <f>VLOOKUP($G$8,RATE,MATCH($B20,RATE_Header,0),FALSE)</f>
        <v>#N/A</v>
      </c>
      <c r="M20" s="34" t="e">
        <f>J20*L20</f>
        <v>#N/A</v>
      </c>
      <c r="N20" s="18"/>
    </row>
    <row r="21" spans="2:14" ht="17.100000000000001" hidden="1" customHeight="1" outlineLevel="1" x14ac:dyDescent="0.15">
      <c r="C21" s="28"/>
      <c r="D21" s="19"/>
      <c r="E21" s="27"/>
      <c r="F21" s="31"/>
      <c r="G21" s="31" t="s">
        <v>98</v>
      </c>
      <c r="H21" s="31"/>
      <c r="I21" s="32"/>
      <c r="J21" s="23">
        <f>IF($M$8="WINTER",IF(M$7-3000&lt;0,0,MIN(M$7-3000,7000)),0)</f>
        <v>0</v>
      </c>
      <c r="K21" s="33" t="s">
        <v>18</v>
      </c>
      <c r="L21" s="96" t="e">
        <f>VLOOKUP($G$8,RATE,MATCH($B21,RATE_Header,0),FALSE)</f>
        <v>#N/A</v>
      </c>
      <c r="M21" s="34" t="e">
        <f>J21*L21</f>
        <v>#N/A</v>
      </c>
      <c r="N21" s="18"/>
    </row>
    <row r="22" spans="2:14" ht="17.100000000000001" hidden="1" customHeight="1" outlineLevel="1" x14ac:dyDescent="0.15">
      <c r="C22" s="28"/>
      <c r="D22" s="19"/>
      <c r="E22" s="27"/>
      <c r="F22" s="31"/>
      <c r="G22" s="31" t="s">
        <v>99</v>
      </c>
      <c r="H22" s="31"/>
      <c r="I22" s="32"/>
      <c r="J22" s="23">
        <f>IF($M$8="WINTER",M$7-SUM(J19:J21),0)</f>
        <v>0</v>
      </c>
      <c r="K22" s="33" t="s">
        <v>18</v>
      </c>
      <c r="L22" s="96" t="e">
        <f>VLOOKUP($G$8,RATE,MATCH($B22,RATE_Header,0),FALSE)</f>
        <v>#N/A</v>
      </c>
      <c r="M22" s="34" t="e">
        <f>J22*L22</f>
        <v>#N/A</v>
      </c>
      <c r="N22" s="18"/>
    </row>
    <row r="23" spans="2:14" ht="17.100000000000001" customHeight="1" collapsed="1" x14ac:dyDescent="0.15">
      <c r="C23" s="28"/>
      <c r="D23" s="19"/>
      <c r="E23" s="35" t="s">
        <v>64</v>
      </c>
      <c r="F23" s="36"/>
      <c r="G23" s="36"/>
      <c r="H23" s="35"/>
      <c r="I23" s="35"/>
      <c r="J23" s="88"/>
      <c r="K23" s="42"/>
      <c r="L23" s="89"/>
      <c r="M23" s="44">
        <f>+SUM(M14:M15)</f>
        <v>86.178598563171093</v>
      </c>
      <c r="N23" s="18"/>
    </row>
    <row r="24" spans="2:14" ht="17.100000000000001" customHeight="1" x14ac:dyDescent="0.15">
      <c r="C24" s="19"/>
      <c r="D24" s="19"/>
      <c r="E24" s="27"/>
      <c r="F24" s="19"/>
      <c r="G24" s="19"/>
      <c r="H24" s="19"/>
      <c r="I24" s="19"/>
      <c r="J24" s="22"/>
      <c r="K24" s="19"/>
      <c r="L24" s="18"/>
      <c r="M24" s="25"/>
      <c r="N24" s="18"/>
    </row>
    <row r="25" spans="2:14" ht="17.100000000000001" customHeight="1" x14ac:dyDescent="0.15">
      <c r="C25" s="19"/>
      <c r="D25" s="29" t="s">
        <v>21</v>
      </c>
      <c r="E25" s="27" t="s">
        <v>60</v>
      </c>
      <c r="F25" s="19"/>
      <c r="G25" s="19"/>
      <c r="H25" s="19"/>
      <c r="I25" s="19"/>
      <c r="J25" s="22"/>
      <c r="K25" s="19"/>
      <c r="L25" s="18"/>
      <c r="M25" s="25"/>
      <c r="N25" s="18"/>
    </row>
    <row r="26" spans="2:14" ht="17.100000000000001" customHeight="1" x14ac:dyDescent="0.15">
      <c r="B26" s="15" t="s">
        <v>29</v>
      </c>
      <c r="C26" s="26"/>
      <c r="D26" s="29"/>
      <c r="E26" s="19"/>
      <c r="F26" s="31" t="s">
        <v>40</v>
      </c>
      <c r="G26" s="32"/>
      <c r="H26" s="32"/>
      <c r="I26" s="32"/>
      <c r="J26" s="104">
        <f>kWh</f>
        <v>619</v>
      </c>
      <c r="K26" s="33" t="s">
        <v>18</v>
      </c>
      <c r="L26" s="120">
        <f>PCA</f>
        <v>2.5000000000000001E-2</v>
      </c>
      <c r="M26" s="34">
        <f>J26*L26</f>
        <v>15.475000000000001</v>
      </c>
      <c r="N26" s="18"/>
    </row>
    <row r="27" spans="2:14" ht="17.100000000000001" hidden="1" customHeight="1" outlineLevel="1" x14ac:dyDescent="0.15">
      <c r="B27" s="15" t="s">
        <v>46</v>
      </c>
      <c r="C27" s="26"/>
      <c r="D27" s="29"/>
      <c r="E27" s="19"/>
      <c r="F27" s="31" t="s">
        <v>45</v>
      </c>
      <c r="G27" s="32"/>
      <c r="H27" s="32"/>
      <c r="I27" s="32"/>
      <c r="J27" s="104">
        <f>M7</f>
        <v>619</v>
      </c>
      <c r="K27" s="33" t="s">
        <v>18</v>
      </c>
      <c r="L27" s="120">
        <f>ECCR</f>
        <v>0</v>
      </c>
      <c r="M27" s="34">
        <f>J27*L27</f>
        <v>0</v>
      </c>
      <c r="N27" s="18"/>
    </row>
    <row r="28" spans="2:14" ht="17.100000000000001" customHeight="1" collapsed="1" thickBot="1" x14ac:dyDescent="0.2">
      <c r="C28" s="26"/>
      <c r="D28" s="29"/>
      <c r="E28" s="134" t="s">
        <v>58</v>
      </c>
      <c r="F28" s="134"/>
      <c r="G28" s="134"/>
      <c r="H28" s="134"/>
      <c r="I28" s="134"/>
      <c r="J28" s="134"/>
      <c r="K28" s="134"/>
      <c r="L28" s="35"/>
      <c r="M28" s="135">
        <f>SUM(M26:M27)</f>
        <v>15.475000000000001</v>
      </c>
      <c r="N28" s="18"/>
    </row>
    <row r="29" spans="2:14" ht="17.100000000000001" customHeight="1" x14ac:dyDescent="0.15">
      <c r="C29" s="26"/>
      <c r="D29" s="101" t="s">
        <v>67</v>
      </c>
      <c r="E29" s="98"/>
      <c r="F29" s="98"/>
      <c r="G29" s="98"/>
      <c r="H29" s="98"/>
      <c r="I29" s="98"/>
      <c r="J29" s="98"/>
      <c r="K29" s="98"/>
      <c r="L29" s="99"/>
      <c r="M29" s="133">
        <f>SUM(M11,M23,M28)</f>
        <v>131.6535985631711</v>
      </c>
      <c r="N29" s="18"/>
    </row>
    <row r="30" spans="2:14" ht="17.100000000000001" customHeight="1" x14ac:dyDescent="0.15">
      <c r="C30" s="26"/>
      <c r="D30" s="19"/>
      <c r="E30" s="19"/>
      <c r="F30" s="19"/>
      <c r="G30" s="19"/>
      <c r="H30" s="19"/>
      <c r="I30" s="19"/>
      <c r="J30" s="19"/>
      <c r="K30" s="19"/>
      <c r="L30" s="18"/>
      <c r="M30" s="25"/>
      <c r="N30" s="18"/>
    </row>
    <row r="31" spans="2:14" ht="17.100000000000001" customHeight="1" thickBot="1" x14ac:dyDescent="0.2">
      <c r="B31" s="15" t="s">
        <v>26</v>
      </c>
      <c r="C31" s="26"/>
      <c r="D31" s="29" t="s">
        <v>22</v>
      </c>
      <c r="E31" s="19" t="s">
        <v>32</v>
      </c>
      <c r="F31" s="19"/>
      <c r="G31" s="19"/>
      <c r="H31" s="19"/>
      <c r="I31" s="19"/>
      <c r="J31" s="136">
        <f>M29</f>
        <v>131.6535985631711</v>
      </c>
      <c r="K31" s="46" t="s">
        <v>23</v>
      </c>
      <c r="L31" s="47">
        <f>Tax_P</f>
        <v>0.08</v>
      </c>
      <c r="M31" s="25">
        <f>J31*L31</f>
        <v>10.532287885053689</v>
      </c>
      <c r="N31" s="18"/>
    </row>
    <row r="32" spans="2:14" ht="17.100000000000001" customHeight="1" thickTop="1" x14ac:dyDescent="0.15">
      <c r="C32" s="19"/>
      <c r="D32" s="48" t="s">
        <v>24</v>
      </c>
      <c r="E32" s="48"/>
      <c r="F32" s="48"/>
      <c r="G32" s="48"/>
      <c r="H32" s="48"/>
      <c r="I32" s="48"/>
      <c r="J32" s="48"/>
      <c r="K32" s="48"/>
      <c r="L32" s="49"/>
      <c r="M32" s="90">
        <f>SUM(M29,M31)</f>
        <v>142.18588644822478</v>
      </c>
      <c r="N32" s="18"/>
    </row>
  </sheetData>
  <sheetProtection algorithmName="SHA-512" hashValue="vTcxaLx20HuTiaYSZoWzx21Bz5CuHOARwgGbgZWn343gXMOSrtuPnbNhKVSY53b0R9bPfTEG5N57Mg9mnqsX2A==" saltValue="QDhgO+5S8j3vAYZDbUkYLw==" spinCount="100000" sheet="1" formatCells="0" formatColumns="0" formatRows="0"/>
  <protectedRanges>
    <protectedRange sqref="L23" name="Range1_1"/>
  </protectedRanges>
  <mergeCells count="2">
    <mergeCell ref="G3:J4"/>
    <mergeCell ref="H7:I7"/>
  </mergeCells>
  <hyperlinks>
    <hyperlink ref="C1" location="Input!A1" tooltip="Go Back to Input Sheet" display="   &gt;&gt;&gt; Go Back to Input Sheet" xr:uid="{00000000-0004-0000-0300-000000000000}"/>
    <hyperlink ref="C1:F1" location="Input!A1" tooltip="Go Back to Input Sheet" display="   &lt;&lt;&lt; Go Back to Input Sheet" xr:uid="{00000000-0004-0000-0300-000001000000}"/>
  </hyperlinks>
  <printOptions horizontalCentered="1"/>
  <pageMargins left="0.25" right="0.25" top="0.25" bottom="0.4" header="0.3" footer="0.3"/>
  <pageSetup scale="9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C000"/>
    <pageSetUpPr fitToPage="1"/>
  </sheetPr>
  <dimension ref="A1:N39"/>
  <sheetViews>
    <sheetView workbookViewId="0">
      <selection activeCell="M38" sqref="M38"/>
    </sheetView>
  </sheetViews>
  <sheetFormatPr defaultColWidth="9.33203125" defaultRowHeight="17.100000000000001" customHeight="1" outlineLevelRow="1" outlineLevelCol="1" x14ac:dyDescent="0.15"/>
  <cols>
    <col min="1" max="1" width="3" style="14" customWidth="1"/>
    <col min="2" max="2" width="7.1640625" style="15" hidden="1" customWidth="1" outlineLevel="1"/>
    <col min="3" max="3" width="3.83203125" style="1" customWidth="1" collapsed="1"/>
    <col min="4" max="4" width="4.33203125" style="1" customWidth="1"/>
    <col min="5" max="7" width="3.83203125" style="1" customWidth="1"/>
    <col min="8" max="8" width="21.6640625" style="1" customWidth="1"/>
    <col min="9" max="9" width="16.6640625" style="1" customWidth="1"/>
    <col min="10" max="10" width="22.83203125" style="1" customWidth="1"/>
    <col min="11" max="11" width="13.5" style="1" customWidth="1"/>
    <col min="12" max="12" width="14" style="1" customWidth="1"/>
    <col min="13" max="13" width="17.5" style="1" customWidth="1"/>
    <col min="14" max="14" width="3.83203125" style="1" customWidth="1"/>
    <col min="15" max="16384" width="9.33203125" style="1"/>
  </cols>
  <sheetData>
    <row r="1" spans="1:14" s="5" customFormat="1" ht="17.100000000000001" customHeight="1" x14ac:dyDescent="0.15">
      <c r="A1" s="13"/>
      <c r="B1" s="30"/>
      <c r="C1" s="56" t="s">
        <v>25</v>
      </c>
      <c r="D1" s="50"/>
      <c r="E1" s="50"/>
      <c r="F1" s="50"/>
    </row>
    <row r="2" spans="1:14" s="5" customFormat="1" ht="17.100000000000001" customHeight="1" x14ac:dyDescent="0.15">
      <c r="A2" s="13"/>
      <c r="B2" s="30"/>
      <c r="C2" s="91"/>
      <c r="D2" s="16"/>
      <c r="E2" s="16"/>
      <c r="F2" s="16"/>
      <c r="G2" s="16"/>
      <c r="H2" s="16"/>
      <c r="I2" s="16"/>
      <c r="J2" s="16"/>
      <c r="K2" s="16"/>
      <c r="L2" s="17"/>
      <c r="M2" s="16"/>
      <c r="N2" s="16"/>
    </row>
    <row r="3" spans="1:14" s="5" customFormat="1" ht="17.100000000000001" customHeight="1" x14ac:dyDescent="0.15">
      <c r="A3" s="13"/>
      <c r="B3" s="30"/>
      <c r="C3" s="16"/>
      <c r="D3" s="16"/>
      <c r="E3" s="16"/>
      <c r="F3" s="16"/>
      <c r="G3" s="275" t="s">
        <v>92</v>
      </c>
      <c r="H3" s="275"/>
      <c r="I3" s="275"/>
      <c r="J3" s="275"/>
      <c r="K3" s="139"/>
      <c r="L3" s="140"/>
      <c r="M3" s="139"/>
      <c r="N3" s="16"/>
    </row>
    <row r="4" spans="1:14" s="5" customFormat="1" ht="17.100000000000001" customHeight="1" x14ac:dyDescent="0.15">
      <c r="A4" s="13"/>
      <c r="B4" s="30"/>
      <c r="C4" s="16"/>
      <c r="D4" s="16"/>
      <c r="E4" s="16"/>
      <c r="F4" s="16"/>
      <c r="G4" s="276"/>
      <c r="H4" s="276"/>
      <c r="I4" s="276"/>
      <c r="J4" s="276"/>
      <c r="K4" s="139"/>
      <c r="L4" s="141" t="s">
        <v>93</v>
      </c>
      <c r="M4" s="139"/>
      <c r="N4" s="16"/>
    </row>
    <row r="5" spans="1:14" s="5" customFormat="1" ht="17.100000000000001" customHeight="1" x14ac:dyDescent="0.15">
      <c r="A5" s="13"/>
      <c r="B5" s="30"/>
      <c r="C5" s="16"/>
      <c r="D5" s="16"/>
      <c r="E5" s="16"/>
      <c r="F5" s="17"/>
      <c r="G5" s="142" t="s">
        <v>95</v>
      </c>
      <c r="H5" s="143"/>
      <c r="I5" s="143"/>
      <c r="J5" s="143"/>
      <c r="K5" s="143"/>
      <c r="L5" s="140" t="s">
        <v>94</v>
      </c>
      <c r="M5" s="143"/>
      <c r="N5" s="16"/>
    </row>
    <row r="6" spans="1:14" ht="13.5" customHeight="1" x14ac:dyDescent="0.15"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</row>
    <row r="7" spans="1:14" ht="17.100000000000001" customHeight="1" x14ac:dyDescent="0.15">
      <c r="C7" s="19"/>
      <c r="D7" s="16" t="s">
        <v>12</v>
      </c>
      <c r="E7" s="16"/>
      <c r="F7" s="18"/>
      <c r="G7" s="105"/>
      <c r="H7" s="235" t="str">
        <f>Name</f>
        <v>Customer Name</v>
      </c>
      <c r="I7" s="107"/>
      <c r="J7" s="107"/>
      <c r="K7" s="16" t="s">
        <v>11</v>
      </c>
      <c r="L7" s="18"/>
      <c r="M7" s="37">
        <f>kWh</f>
        <v>619</v>
      </c>
      <c r="N7" s="18"/>
    </row>
    <row r="8" spans="1:14" ht="17.100000000000001" customHeight="1" x14ac:dyDescent="0.15">
      <c r="C8" s="19"/>
      <c r="D8" s="16" t="s">
        <v>10</v>
      </c>
      <c r="E8" s="16"/>
      <c r="F8" s="18"/>
      <c r="G8" s="236">
        <v>3</v>
      </c>
      <c r="H8" s="18" t="str">
        <f>UPPER(VLOOKUP(G8,RATE,2,FALSE))</f>
        <v>COMMERCIAL DEMAND</v>
      </c>
      <c r="I8" s="108"/>
      <c r="J8" s="108"/>
      <c r="K8" s="16" t="s">
        <v>47</v>
      </c>
      <c r="L8" s="16"/>
      <c r="M8" s="118">
        <f>Billed_kW</f>
        <v>20</v>
      </c>
      <c r="N8" s="18"/>
    </row>
    <row r="9" spans="1:14" ht="17.100000000000001" customHeight="1" x14ac:dyDescent="0.15">
      <c r="C9" s="19"/>
      <c r="D9" s="18"/>
      <c r="E9" s="18"/>
      <c r="F9" s="18"/>
      <c r="G9" s="110"/>
      <c r="H9" s="18"/>
      <c r="I9" s="18"/>
      <c r="J9" s="18"/>
      <c r="K9" s="16"/>
      <c r="L9" s="16"/>
      <c r="M9" s="118"/>
      <c r="N9" s="109"/>
    </row>
    <row r="10" spans="1:14" ht="17.100000000000001" customHeight="1" x14ac:dyDescent="0.15">
      <c r="C10" s="19"/>
      <c r="D10" s="18"/>
      <c r="E10" s="18"/>
      <c r="F10" s="18"/>
      <c r="G10" s="110"/>
      <c r="H10" s="18"/>
      <c r="I10" s="18"/>
      <c r="J10" s="18"/>
      <c r="K10" s="16"/>
      <c r="L10" s="16"/>
      <c r="M10" s="118"/>
      <c r="N10" s="18"/>
    </row>
    <row r="11" spans="1:14" ht="17.100000000000001" customHeight="1" x14ac:dyDescent="0.15">
      <c r="C11" s="19"/>
      <c r="D11" s="18"/>
      <c r="E11" s="18"/>
      <c r="F11" s="18"/>
      <c r="G11" s="110"/>
      <c r="H11" s="18"/>
      <c r="I11" s="18"/>
      <c r="J11" s="18"/>
      <c r="K11" s="16"/>
      <c r="L11" s="16"/>
      <c r="M11" s="118"/>
      <c r="N11" s="18"/>
    </row>
    <row r="12" spans="1:14" ht="17.100000000000001" customHeight="1" x14ac:dyDescent="0.15">
      <c r="B12" s="15" t="s">
        <v>7</v>
      </c>
      <c r="C12" s="28" t="s">
        <v>0</v>
      </c>
      <c r="D12" s="111" t="s">
        <v>13</v>
      </c>
      <c r="E12" s="18" t="s">
        <v>14</v>
      </c>
      <c r="F12" s="18"/>
      <c r="G12" s="18"/>
      <c r="H12" s="18"/>
      <c r="I12" s="18"/>
      <c r="J12" s="112"/>
      <c r="K12" s="18"/>
      <c r="L12" s="86"/>
      <c r="M12" s="86">
        <f>VLOOKUP($G$8,RATE,MATCH($B12,RATE_Header,0),FALSE)</f>
        <v>35</v>
      </c>
      <c r="N12" s="18"/>
    </row>
    <row r="13" spans="1:14" ht="17.100000000000001" customHeight="1" x14ac:dyDescent="0.15">
      <c r="C13" s="28"/>
      <c r="D13" s="111"/>
      <c r="E13" s="18"/>
      <c r="F13" s="18"/>
      <c r="G13" s="18"/>
      <c r="H13" s="18"/>
      <c r="I13" s="18"/>
      <c r="J13" s="112"/>
      <c r="K13" s="18"/>
      <c r="L13" s="86"/>
      <c r="M13" s="86"/>
      <c r="N13" s="18"/>
    </row>
    <row r="14" spans="1:14" ht="17.100000000000001" customHeight="1" x14ac:dyDescent="0.15">
      <c r="B14" s="15" t="s">
        <v>8</v>
      </c>
      <c r="C14" s="28"/>
      <c r="D14" s="111" t="s">
        <v>15</v>
      </c>
      <c r="E14" s="18" t="s">
        <v>56</v>
      </c>
      <c r="F14" s="18"/>
      <c r="G14" s="128"/>
      <c r="H14" s="128"/>
      <c r="I14" s="128"/>
      <c r="J14" s="112">
        <f>M8</f>
        <v>20</v>
      </c>
      <c r="K14" s="18" t="s">
        <v>49</v>
      </c>
      <c r="L14" s="86">
        <f>VLOOKUP($G$8,RATE,MATCH($B14,RATE_Header,0),FALSE)</f>
        <v>4</v>
      </c>
      <c r="M14" s="86">
        <f>J14*L14</f>
        <v>80</v>
      </c>
      <c r="N14" s="18"/>
    </row>
    <row r="15" spans="1:14" ht="17.100000000000001" customHeight="1" x14ac:dyDescent="0.15">
      <c r="C15" s="19"/>
      <c r="D15" s="18"/>
      <c r="E15" s="18"/>
      <c r="F15" s="18"/>
      <c r="G15" s="18"/>
      <c r="H15" s="18"/>
      <c r="I15" s="18"/>
      <c r="J15" s="112"/>
      <c r="K15" s="18"/>
      <c r="L15" s="18"/>
      <c r="M15" s="25"/>
      <c r="N15" s="18"/>
    </row>
    <row r="16" spans="1:14" ht="17.100000000000001" customHeight="1" x14ac:dyDescent="0.15">
      <c r="C16" s="28" t="s">
        <v>1</v>
      </c>
      <c r="D16" s="111" t="s">
        <v>21</v>
      </c>
      <c r="E16" s="18" t="s">
        <v>16</v>
      </c>
      <c r="F16" s="18"/>
      <c r="G16" s="18"/>
      <c r="H16" s="18"/>
      <c r="I16" s="37">
        <f>IFERROR(M7/M8,0)</f>
        <v>30.95</v>
      </c>
      <c r="J16" s="37" t="s">
        <v>37</v>
      </c>
      <c r="K16" s="18"/>
      <c r="L16" s="18"/>
      <c r="M16" s="25"/>
      <c r="N16" s="18"/>
    </row>
    <row r="17" spans="2:14" ht="17.100000000000001" customHeight="1" x14ac:dyDescent="0.15">
      <c r="C17" s="28"/>
      <c r="D17" s="18"/>
      <c r="E17" s="110"/>
      <c r="F17" s="113" t="s">
        <v>17</v>
      </c>
      <c r="G17" s="113" t="s">
        <v>50</v>
      </c>
      <c r="H17" s="113"/>
      <c r="I17" s="33"/>
      <c r="J17" s="160">
        <f>MIN(I16,200)*M8</f>
        <v>619</v>
      </c>
      <c r="K17" s="33" t="s">
        <v>63</v>
      </c>
      <c r="L17" s="33"/>
      <c r="M17" s="34"/>
      <c r="N17" s="18"/>
    </row>
    <row r="18" spans="2:14" ht="17.100000000000001" customHeight="1" x14ac:dyDescent="0.15">
      <c r="B18" s="15" t="s">
        <v>91</v>
      </c>
      <c r="C18" s="28"/>
      <c r="D18" s="18"/>
      <c r="E18" s="110"/>
      <c r="F18" s="113"/>
      <c r="G18" s="113" t="s">
        <v>104</v>
      </c>
      <c r="H18" s="113"/>
      <c r="I18" s="33"/>
      <c r="J18" s="115">
        <f>MIN(J$17,10000)</f>
        <v>619</v>
      </c>
      <c r="K18" s="33" t="s">
        <v>18</v>
      </c>
      <c r="L18" s="96">
        <f>VLOOKUP($G$8,RATE,MATCH($B18,RATE_Header,0),FALSE)</f>
        <v>0.12616483655059699</v>
      </c>
      <c r="M18" s="34">
        <f>J18*L18</f>
        <v>78.096033824819528</v>
      </c>
      <c r="N18" s="18"/>
    </row>
    <row r="19" spans="2:14" ht="17.100000000000001" customHeight="1" x14ac:dyDescent="0.15">
      <c r="B19" s="15" t="s">
        <v>107</v>
      </c>
      <c r="C19" s="28"/>
      <c r="D19" s="18"/>
      <c r="E19" s="110"/>
      <c r="F19" s="113"/>
      <c r="G19" s="113" t="s">
        <v>105</v>
      </c>
      <c r="H19" s="113"/>
      <c r="I19" s="33"/>
      <c r="J19" s="115">
        <f>J$17-SUM(J18:J18)</f>
        <v>0</v>
      </c>
      <c r="K19" s="33" t="s">
        <v>18</v>
      </c>
      <c r="L19" s="96">
        <f>VLOOKUP($G$8,RATE,MATCH($B19,RATE_Header,0),FALSE)</f>
        <v>0.10809223426573852</v>
      </c>
      <c r="M19" s="34">
        <f>J19*L19</f>
        <v>0</v>
      </c>
      <c r="N19" s="18"/>
    </row>
    <row r="20" spans="2:14" ht="17.100000000000001" customHeight="1" x14ac:dyDescent="0.15">
      <c r="B20" s="15" t="s">
        <v>43</v>
      </c>
      <c r="C20" s="28"/>
      <c r="D20" s="18"/>
      <c r="E20" s="110"/>
      <c r="F20" s="113" t="s">
        <v>19</v>
      </c>
      <c r="G20" s="113" t="s">
        <v>51</v>
      </c>
      <c r="H20" s="113"/>
      <c r="I20" s="33"/>
      <c r="J20" s="115">
        <f>IF(I$16&gt;400,200,IF(I$16-200&gt;0,I$16-200,0))*M$8</f>
        <v>0</v>
      </c>
      <c r="K20" s="33" t="s">
        <v>18</v>
      </c>
      <c r="L20" s="96">
        <f>VLOOKUP($G$8,RATE,MATCH($B20,RATE_Header,0),FALSE)</f>
        <v>9.9055933123309278E-2</v>
      </c>
      <c r="M20" s="34">
        <f>J20*L20</f>
        <v>0</v>
      </c>
      <c r="N20" s="18"/>
    </row>
    <row r="21" spans="2:14" ht="17.100000000000001" customHeight="1" x14ac:dyDescent="0.15">
      <c r="B21" s="15" t="s">
        <v>103</v>
      </c>
      <c r="C21" s="28"/>
      <c r="D21" s="18"/>
      <c r="E21" s="110"/>
      <c r="F21" s="113" t="s">
        <v>38</v>
      </c>
      <c r="G21" s="113" t="s">
        <v>106</v>
      </c>
      <c r="H21" s="113"/>
      <c r="I21" s="33"/>
      <c r="J21" s="115">
        <f>IF(I$16&gt;400,I$16-400,0)*M$8</f>
        <v>0</v>
      </c>
      <c r="K21" s="33" t="s">
        <v>18</v>
      </c>
      <c r="L21" s="96">
        <f>VLOOKUP($G$8,RATE,MATCH($B21,RATE_Header,0),FALSE)</f>
        <v>9.0019631980880047E-2</v>
      </c>
      <c r="M21" s="34">
        <f>J21*L21</f>
        <v>0</v>
      </c>
      <c r="N21" s="18"/>
    </row>
    <row r="22" spans="2:14" ht="17.100000000000001" customHeight="1" x14ac:dyDescent="0.15">
      <c r="C22" s="28"/>
      <c r="D22" s="18"/>
      <c r="E22" s="35" t="s">
        <v>64</v>
      </c>
      <c r="F22" s="36"/>
      <c r="G22" s="36"/>
      <c r="H22" s="35"/>
      <c r="I22" s="35"/>
      <c r="J22" s="138">
        <f>SUM(J18:J21)</f>
        <v>619</v>
      </c>
      <c r="K22" s="42" t="s">
        <v>63</v>
      </c>
      <c r="L22" s="89"/>
      <c r="M22" s="44">
        <f>SUM(M18:M21)</f>
        <v>78.096033824819528</v>
      </c>
      <c r="N22" s="18"/>
    </row>
    <row r="23" spans="2:14" ht="17.100000000000001" customHeight="1" x14ac:dyDescent="0.15">
      <c r="C23" s="19"/>
      <c r="D23" s="18"/>
      <c r="E23" s="110"/>
      <c r="F23" s="18"/>
      <c r="G23" s="18"/>
      <c r="H23" s="18"/>
      <c r="I23" s="18"/>
      <c r="J23" s="37"/>
      <c r="K23" s="18"/>
      <c r="L23" s="18"/>
      <c r="M23" s="25"/>
      <c r="N23" s="18"/>
    </row>
    <row r="24" spans="2:14" ht="17.100000000000001" customHeight="1" x14ac:dyDescent="0.15">
      <c r="C24" s="26"/>
      <c r="D24" s="111" t="s">
        <v>59</v>
      </c>
      <c r="E24" s="18"/>
      <c r="F24" s="18"/>
      <c r="G24" s="18"/>
      <c r="H24" s="18"/>
      <c r="I24" s="18"/>
      <c r="J24" s="112"/>
      <c r="K24" s="18"/>
      <c r="L24" s="86"/>
      <c r="M24" s="25"/>
      <c r="N24" s="18"/>
    </row>
    <row r="25" spans="2:14" ht="17.100000000000001" customHeight="1" x14ac:dyDescent="0.15">
      <c r="C25" s="26"/>
      <c r="D25" s="111"/>
      <c r="E25" s="18"/>
      <c r="F25" s="113" t="s">
        <v>14</v>
      </c>
      <c r="G25" s="113"/>
      <c r="H25" s="33"/>
      <c r="I25" s="115"/>
      <c r="J25" s="33"/>
      <c r="K25" s="96"/>
      <c r="L25" s="34"/>
      <c r="M25" s="116">
        <f>M12</f>
        <v>35</v>
      </c>
      <c r="N25" s="18"/>
    </row>
    <row r="26" spans="2:14" ht="17.100000000000001" customHeight="1" x14ac:dyDescent="0.15">
      <c r="B26" s="15" t="s">
        <v>28</v>
      </c>
      <c r="C26" s="26"/>
      <c r="D26" s="111"/>
      <c r="E26" s="18"/>
      <c r="F26" s="124" t="s">
        <v>62</v>
      </c>
      <c r="G26" s="124"/>
      <c r="H26" s="121"/>
      <c r="I26" s="125"/>
      <c r="J26" s="125">
        <f>M8</f>
        <v>20</v>
      </c>
      <c r="K26" s="126" t="s">
        <v>48</v>
      </c>
      <c r="L26" s="137">
        <f>VLOOKUP($G$8,RATE,MATCH($B26,RATE_Header,0),FALSE)</f>
        <v>10</v>
      </c>
      <c r="M26" s="127">
        <f>J26*L26</f>
        <v>200</v>
      </c>
      <c r="N26" s="18"/>
    </row>
    <row r="27" spans="2:14" ht="17.100000000000001" customHeight="1" thickBot="1" x14ac:dyDescent="0.2">
      <c r="C27" s="26"/>
      <c r="D27" s="111"/>
      <c r="E27" s="129" t="s">
        <v>65</v>
      </c>
      <c r="F27" s="18"/>
      <c r="G27" s="18"/>
      <c r="H27" s="18"/>
      <c r="I27" s="18"/>
      <c r="J27" s="18"/>
      <c r="K27" s="18"/>
      <c r="L27" s="93"/>
      <c r="M27" s="25">
        <f>SUM(M25:M26)</f>
        <v>235</v>
      </c>
      <c r="N27" s="18"/>
    </row>
    <row r="28" spans="2:14" ht="17.100000000000001" customHeight="1" x14ac:dyDescent="0.15">
      <c r="C28" s="26"/>
      <c r="D28" s="117" t="s">
        <v>61</v>
      </c>
      <c r="E28" s="99"/>
      <c r="F28" s="99"/>
      <c r="G28" s="99"/>
      <c r="H28" s="99"/>
      <c r="I28" s="99"/>
      <c r="J28" s="99"/>
      <c r="K28" s="99"/>
      <c r="L28" s="102"/>
      <c r="M28" s="133">
        <f>MAX(SUM(M12,M14,M22),M27)</f>
        <v>235</v>
      </c>
      <c r="N28" s="18"/>
    </row>
    <row r="29" spans="2:14" ht="17.100000000000001" customHeight="1" x14ac:dyDescent="0.15">
      <c r="C29" s="26"/>
      <c r="D29" s="111"/>
      <c r="E29" s="18"/>
      <c r="F29" s="18"/>
      <c r="G29" s="18"/>
      <c r="H29" s="18"/>
      <c r="I29" s="18"/>
      <c r="J29" s="18"/>
      <c r="K29" s="18"/>
      <c r="L29" s="93"/>
      <c r="M29" s="86"/>
      <c r="N29" s="18"/>
    </row>
    <row r="30" spans="2:14" ht="17.100000000000001" customHeight="1" x14ac:dyDescent="0.15">
      <c r="C30" s="19"/>
      <c r="D30" s="111" t="s">
        <v>39</v>
      </c>
      <c r="E30" s="110" t="s">
        <v>60</v>
      </c>
      <c r="F30" s="18"/>
      <c r="G30" s="18"/>
      <c r="H30" s="18"/>
      <c r="I30" s="18"/>
      <c r="J30" s="37"/>
      <c r="K30" s="18"/>
      <c r="L30" s="18"/>
      <c r="M30" s="25"/>
      <c r="N30" s="18"/>
    </row>
    <row r="31" spans="2:14" ht="17.100000000000001" hidden="1" customHeight="1" outlineLevel="1" x14ac:dyDescent="0.15">
      <c r="B31" s="15" t="s">
        <v>30</v>
      </c>
      <c r="C31" s="26"/>
      <c r="D31" s="111"/>
      <c r="E31" s="18"/>
      <c r="F31" s="113" t="s">
        <v>41</v>
      </c>
      <c r="G31" s="33"/>
      <c r="H31" s="33"/>
      <c r="I31" s="33"/>
      <c r="J31" s="114">
        <f>$M$10</f>
        <v>0</v>
      </c>
      <c r="K31" s="33" t="s">
        <v>18</v>
      </c>
      <c r="L31" s="96">
        <f>VLOOKUP($G$8,RATE,MATCH($B31,RATE_Header,0),FALSE)</f>
        <v>0</v>
      </c>
      <c r="M31" s="34">
        <f>L31*J31</f>
        <v>0</v>
      </c>
      <c r="N31" s="18"/>
    </row>
    <row r="32" spans="2:14" ht="17.100000000000001" customHeight="1" collapsed="1" x14ac:dyDescent="0.15">
      <c r="B32" s="15" t="s">
        <v>29</v>
      </c>
      <c r="C32" s="26"/>
      <c r="D32" s="111"/>
      <c r="E32" s="18"/>
      <c r="F32" s="113" t="s">
        <v>40</v>
      </c>
      <c r="G32" s="33"/>
      <c r="H32" s="33"/>
      <c r="I32" s="33"/>
      <c r="J32" s="114">
        <f>kWh</f>
        <v>619</v>
      </c>
      <c r="K32" s="33" t="s">
        <v>18</v>
      </c>
      <c r="L32" s="96">
        <f>PCA</f>
        <v>2.5000000000000001E-2</v>
      </c>
      <c r="M32" s="34">
        <f>J32*L32</f>
        <v>15.475000000000001</v>
      </c>
      <c r="N32" s="18"/>
    </row>
    <row r="33" spans="2:14" ht="17.100000000000001" hidden="1" customHeight="1" outlineLevel="1" x14ac:dyDescent="0.15">
      <c r="B33" s="15" t="s">
        <v>46</v>
      </c>
      <c r="C33" s="26"/>
      <c r="D33" s="111"/>
      <c r="E33" s="119"/>
      <c r="F33" s="124" t="s">
        <v>55</v>
      </c>
      <c r="G33" s="121"/>
      <c r="H33" s="121"/>
      <c r="I33" s="121"/>
      <c r="J33" s="122">
        <f>kWh</f>
        <v>619</v>
      </c>
      <c r="K33" s="121" t="s">
        <v>18</v>
      </c>
      <c r="L33" s="126">
        <f>ECCR</f>
        <v>0</v>
      </c>
      <c r="M33" s="123">
        <f>J33*L33</f>
        <v>0</v>
      </c>
      <c r="N33" s="18"/>
    </row>
    <row r="34" spans="2:14" ht="17.100000000000001" customHeight="1" collapsed="1" thickBot="1" x14ac:dyDescent="0.2">
      <c r="C34" s="26"/>
      <c r="D34" s="111"/>
      <c r="E34" s="18" t="s">
        <v>66</v>
      </c>
      <c r="F34" s="18"/>
      <c r="G34" s="18"/>
      <c r="H34" s="18"/>
      <c r="I34" s="18"/>
      <c r="J34" s="18"/>
      <c r="K34" s="18"/>
      <c r="L34" s="18"/>
      <c r="M34" s="25">
        <f>SUM(M31:M33)</f>
        <v>15.475000000000001</v>
      </c>
      <c r="N34" s="18"/>
    </row>
    <row r="35" spans="2:14" ht="17.100000000000001" customHeight="1" x14ac:dyDescent="0.15">
      <c r="C35" s="26"/>
      <c r="D35" s="99" t="s">
        <v>67</v>
      </c>
      <c r="E35" s="99"/>
      <c r="F35" s="99"/>
      <c r="G35" s="99"/>
      <c r="H35" s="99"/>
      <c r="I35" s="99"/>
      <c r="J35" s="99"/>
      <c r="K35" s="99"/>
      <c r="L35" s="102"/>
      <c r="M35" s="133">
        <f>SUM(M28,M34)</f>
        <v>250.47499999999999</v>
      </c>
      <c r="N35" s="18"/>
    </row>
    <row r="36" spans="2:14" ht="17.100000000000001" customHeight="1" x14ac:dyDescent="0.15">
      <c r="C36" s="26"/>
      <c r="D36" s="18"/>
      <c r="E36" s="18"/>
      <c r="F36" s="18"/>
      <c r="G36" s="18"/>
      <c r="H36" s="18"/>
      <c r="I36" s="18"/>
      <c r="J36" s="18"/>
      <c r="K36" s="18"/>
      <c r="L36" s="18"/>
      <c r="M36" s="25"/>
      <c r="N36" s="18"/>
    </row>
    <row r="37" spans="2:14" ht="17.100000000000001" customHeight="1" thickBot="1" x14ac:dyDescent="0.2">
      <c r="B37" s="15" t="s">
        <v>26</v>
      </c>
      <c r="C37" s="26"/>
      <c r="D37" s="111" t="s">
        <v>52</v>
      </c>
      <c r="E37" s="18" t="s">
        <v>32</v>
      </c>
      <c r="F37" s="18"/>
      <c r="G37" s="18"/>
      <c r="H37" s="18"/>
      <c r="I37" s="18"/>
      <c r="J37" s="86">
        <f>M35</f>
        <v>250.47499999999999</v>
      </c>
      <c r="K37" s="46" t="s">
        <v>23</v>
      </c>
      <c r="L37" s="47">
        <f>Tax_P</f>
        <v>0.08</v>
      </c>
      <c r="M37" s="25">
        <f>J37*L37</f>
        <v>20.038</v>
      </c>
      <c r="N37" s="18"/>
    </row>
    <row r="38" spans="2:14" ht="17.100000000000001" customHeight="1" thickTop="1" x14ac:dyDescent="0.15">
      <c r="C38" s="19"/>
      <c r="D38" s="49" t="s">
        <v>24</v>
      </c>
      <c r="E38" s="49"/>
      <c r="F38" s="49"/>
      <c r="G38" s="49"/>
      <c r="H38" s="49"/>
      <c r="I38" s="49"/>
      <c r="J38" s="49"/>
      <c r="K38" s="49"/>
      <c r="L38" s="49"/>
      <c r="M38" s="90">
        <f>SUM(M35,M37)</f>
        <v>270.51299999999998</v>
      </c>
      <c r="N38" s="18"/>
    </row>
    <row r="39" spans="2:14" ht="17.100000000000001" customHeight="1" x14ac:dyDescent="0.15">
      <c r="C39" s="87"/>
      <c r="D39" s="87"/>
      <c r="E39" s="87"/>
      <c r="F39" s="87"/>
      <c r="G39" s="87"/>
      <c r="H39" s="87"/>
      <c r="I39" s="87"/>
      <c r="J39" s="87"/>
      <c r="K39" s="87"/>
      <c r="L39" s="87"/>
      <c r="M39" s="87"/>
      <c r="N39" s="87"/>
    </row>
  </sheetData>
  <sheetProtection algorithmName="SHA-512" hashValue="Z1s9O9jLtoxdKfgKOF1QFB/Na8RTfbiv3SRtX+QFZ7audkTIAJIQKRTQ/8NppnTlORCRdbgQDGr8G3ZWtX8N6g==" saltValue="GGm4eNGF75UIEpj0f4N4qQ==" spinCount="100000" sheet="1" formatCells="0" formatColumns="0" formatRows="0"/>
  <protectedRanges>
    <protectedRange sqref="L22" name="Range1_1"/>
  </protectedRanges>
  <mergeCells count="1">
    <mergeCell ref="G3:J4"/>
  </mergeCells>
  <hyperlinks>
    <hyperlink ref="C1" location="Input!A1" tooltip="Go Back to Input Sheet" display="   &gt;&gt;&gt; Go Back to Input Sheet" xr:uid="{00000000-0004-0000-0400-000000000000}"/>
    <hyperlink ref="C1:F1" location="Input!A1" tooltip="Go Back to Input Sheet" display="   &lt;&lt;&lt; Go Back to Input Sheet" xr:uid="{00000000-0004-0000-0400-000001000000}"/>
  </hyperlinks>
  <printOptions horizontalCentered="1"/>
  <pageMargins left="0.25" right="0.25" top="0.25" bottom="0.4" header="0.3" footer="0.3"/>
  <pageSetup scale="9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C000"/>
    <pageSetUpPr fitToPage="1"/>
  </sheetPr>
  <dimension ref="A1:N39"/>
  <sheetViews>
    <sheetView workbookViewId="0">
      <selection activeCell="J21" sqref="J21"/>
    </sheetView>
  </sheetViews>
  <sheetFormatPr defaultColWidth="9.33203125" defaultRowHeight="17.100000000000001" customHeight="1" outlineLevelRow="1" outlineLevelCol="1" x14ac:dyDescent="0.15"/>
  <cols>
    <col min="1" max="1" width="3" style="14" customWidth="1"/>
    <col min="2" max="2" width="7.1640625" style="15" hidden="1" customWidth="1" outlineLevel="1"/>
    <col min="3" max="3" width="3.83203125" style="1" customWidth="1" collapsed="1"/>
    <col min="4" max="4" width="4.33203125" style="1" customWidth="1"/>
    <col min="5" max="7" width="3.83203125" style="1" customWidth="1"/>
    <col min="8" max="8" width="21.6640625" style="1" customWidth="1"/>
    <col min="9" max="9" width="16.6640625" style="1" customWidth="1"/>
    <col min="10" max="10" width="22.6640625" style="1" customWidth="1"/>
    <col min="11" max="11" width="13.5" style="1" customWidth="1"/>
    <col min="12" max="12" width="14" style="1" customWidth="1"/>
    <col min="13" max="13" width="17.5" style="1" customWidth="1"/>
    <col min="14" max="14" width="3.83203125" style="1" customWidth="1"/>
    <col min="15" max="16384" width="9.33203125" style="1"/>
  </cols>
  <sheetData>
    <row r="1" spans="1:14" s="5" customFormat="1" ht="17.100000000000001" customHeight="1" x14ac:dyDescent="0.15">
      <c r="A1" s="13"/>
      <c r="B1" s="30"/>
      <c r="C1" s="56" t="s">
        <v>25</v>
      </c>
      <c r="D1" s="50"/>
      <c r="E1" s="50"/>
      <c r="F1" s="50"/>
    </row>
    <row r="2" spans="1:14" s="5" customFormat="1" ht="17.100000000000001" customHeight="1" x14ac:dyDescent="0.15">
      <c r="A2" s="13"/>
      <c r="B2" s="30"/>
      <c r="C2" s="91"/>
      <c r="D2" s="16"/>
      <c r="E2" s="16"/>
      <c r="F2" s="16"/>
      <c r="G2" s="16"/>
      <c r="H2" s="16"/>
      <c r="I2" s="16"/>
      <c r="J2" s="16"/>
      <c r="K2" s="16"/>
      <c r="L2" s="17"/>
      <c r="M2" s="16"/>
      <c r="N2" s="16"/>
    </row>
    <row r="3" spans="1:14" s="5" customFormat="1" ht="17.100000000000001" customHeight="1" x14ac:dyDescent="0.15">
      <c r="A3" s="13"/>
      <c r="B3" s="30"/>
      <c r="C3" s="16"/>
      <c r="D3" s="16"/>
      <c r="E3" s="16"/>
      <c r="F3" s="16"/>
      <c r="G3" s="275" t="s">
        <v>92</v>
      </c>
      <c r="H3" s="275"/>
      <c r="I3" s="275"/>
      <c r="J3" s="275"/>
      <c r="K3" s="139"/>
      <c r="L3" s="140"/>
      <c r="M3" s="139"/>
      <c r="N3" s="16"/>
    </row>
    <row r="4" spans="1:14" s="5" customFormat="1" ht="17.100000000000001" customHeight="1" x14ac:dyDescent="0.15">
      <c r="A4" s="13"/>
      <c r="B4" s="30"/>
      <c r="C4" s="16"/>
      <c r="D4" s="16"/>
      <c r="E4" s="16"/>
      <c r="F4" s="16"/>
      <c r="G4" s="276"/>
      <c r="H4" s="276"/>
      <c r="I4" s="276"/>
      <c r="J4" s="276"/>
      <c r="K4" s="139"/>
      <c r="L4" s="141" t="s">
        <v>93</v>
      </c>
      <c r="M4" s="139"/>
      <c r="N4" s="16"/>
    </row>
    <row r="5" spans="1:14" s="5" customFormat="1" ht="17.100000000000001" customHeight="1" x14ac:dyDescent="0.15">
      <c r="A5" s="13"/>
      <c r="B5" s="30"/>
      <c r="C5" s="16"/>
      <c r="D5" s="16"/>
      <c r="E5" s="16"/>
      <c r="F5" s="17"/>
      <c r="G5" s="142" t="s">
        <v>95</v>
      </c>
      <c r="H5" s="143"/>
      <c r="I5" s="143"/>
      <c r="J5" s="143"/>
      <c r="K5" s="143"/>
      <c r="L5" s="140" t="s">
        <v>94</v>
      </c>
      <c r="M5" s="143"/>
      <c r="N5" s="16"/>
    </row>
    <row r="6" spans="1:14" ht="13.5" customHeight="1" x14ac:dyDescent="0.15"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</row>
    <row r="7" spans="1:14" ht="17.100000000000001" customHeight="1" x14ac:dyDescent="0.15">
      <c r="C7" s="19"/>
      <c r="D7" s="16" t="s">
        <v>12</v>
      </c>
      <c r="E7" s="16"/>
      <c r="F7" s="18"/>
      <c r="G7" s="105"/>
      <c r="H7" s="235" t="str">
        <f>Name</f>
        <v>Customer Name</v>
      </c>
      <c r="I7" s="107"/>
      <c r="J7" s="107"/>
      <c r="K7" s="16" t="s">
        <v>11</v>
      </c>
      <c r="L7" s="18"/>
      <c r="M7" s="37">
        <f>kWh</f>
        <v>619</v>
      </c>
      <c r="N7" s="18"/>
    </row>
    <row r="8" spans="1:14" ht="17.100000000000001" customHeight="1" x14ac:dyDescent="0.15">
      <c r="C8" s="19"/>
      <c r="D8" s="16" t="s">
        <v>10</v>
      </c>
      <c r="E8" s="16"/>
      <c r="F8" s="18"/>
      <c r="G8" s="236">
        <v>4</v>
      </c>
      <c r="H8" s="18" t="str">
        <f>UPPER(VLOOKUP(G8,RATE,2,FALSE))</f>
        <v>COMMERCIAL DEMAND ALL ELECTRIC</v>
      </c>
      <c r="I8" s="108"/>
      <c r="J8" s="108"/>
      <c r="K8" s="16" t="s">
        <v>47</v>
      </c>
      <c r="L8" s="16"/>
      <c r="M8" s="118">
        <f>Billed_kW</f>
        <v>20</v>
      </c>
      <c r="N8" s="18"/>
    </row>
    <row r="9" spans="1:14" ht="17.100000000000001" customHeight="1" x14ac:dyDescent="0.15">
      <c r="C9" s="19"/>
      <c r="D9" s="18"/>
      <c r="E9" s="18"/>
      <c r="F9" s="18"/>
      <c r="G9" s="110"/>
      <c r="H9" s="18"/>
      <c r="I9" s="18"/>
      <c r="J9" s="18"/>
      <c r="K9" s="16"/>
      <c r="L9" s="16"/>
      <c r="M9" s="118"/>
      <c r="N9" s="109"/>
    </row>
    <row r="10" spans="1:14" ht="17.100000000000001" customHeight="1" x14ac:dyDescent="0.15">
      <c r="C10" s="19"/>
      <c r="D10" s="18"/>
      <c r="E10" s="18"/>
      <c r="F10" s="18"/>
      <c r="G10" s="110"/>
      <c r="H10" s="18"/>
      <c r="I10" s="18"/>
      <c r="J10" s="18"/>
      <c r="K10" s="16"/>
      <c r="L10" s="16"/>
      <c r="M10" s="118"/>
      <c r="N10" s="18"/>
    </row>
    <row r="11" spans="1:14" ht="17.100000000000001" customHeight="1" x14ac:dyDescent="0.15">
      <c r="C11" s="19"/>
      <c r="D11" s="18"/>
      <c r="E11" s="18"/>
      <c r="F11" s="18"/>
      <c r="G11" s="110"/>
      <c r="H11" s="18"/>
      <c r="I11" s="18"/>
      <c r="J11" s="18"/>
      <c r="K11" s="16"/>
      <c r="L11" s="16"/>
      <c r="M11" s="118"/>
      <c r="N11" s="18"/>
    </row>
    <row r="12" spans="1:14" ht="17.100000000000001" customHeight="1" x14ac:dyDescent="0.15">
      <c r="B12" s="15" t="s">
        <v>7</v>
      </c>
      <c r="C12" s="28" t="s">
        <v>0</v>
      </c>
      <c r="D12" s="111" t="s">
        <v>13</v>
      </c>
      <c r="E12" s="18" t="s">
        <v>14</v>
      </c>
      <c r="F12" s="18"/>
      <c r="G12" s="18"/>
      <c r="H12" s="18"/>
      <c r="I12" s="18"/>
      <c r="J12" s="112"/>
      <c r="K12" s="18"/>
      <c r="L12" s="86"/>
      <c r="M12" s="86">
        <f>VLOOKUP($G$8,RATE,MATCH($B12,RATE_Header,0),FALSE)</f>
        <v>35</v>
      </c>
      <c r="N12" s="18"/>
    </row>
    <row r="13" spans="1:14" ht="17.100000000000001" customHeight="1" x14ac:dyDescent="0.15">
      <c r="C13" s="28"/>
      <c r="D13" s="111"/>
      <c r="E13" s="18"/>
      <c r="F13" s="18"/>
      <c r="G13" s="18"/>
      <c r="H13" s="18"/>
      <c r="I13" s="18"/>
      <c r="J13" s="112"/>
      <c r="K13" s="18"/>
      <c r="L13" s="86"/>
      <c r="M13" s="86"/>
      <c r="N13" s="18"/>
    </row>
    <row r="14" spans="1:14" ht="17.100000000000001" customHeight="1" x14ac:dyDescent="0.15">
      <c r="B14" s="15" t="s">
        <v>8</v>
      </c>
      <c r="C14" s="28"/>
      <c r="D14" s="111" t="s">
        <v>15</v>
      </c>
      <c r="E14" s="18" t="s">
        <v>56</v>
      </c>
      <c r="F14" s="18"/>
      <c r="G14" s="128"/>
      <c r="H14" s="128"/>
      <c r="I14" s="128"/>
      <c r="J14" s="112">
        <f>M8</f>
        <v>20</v>
      </c>
      <c r="K14" s="18" t="s">
        <v>49</v>
      </c>
      <c r="L14" s="86">
        <f>VLOOKUP($G$8,RATE,MATCH($B14,RATE_Header,0),FALSE)</f>
        <v>4</v>
      </c>
      <c r="M14" s="86">
        <f>J14*L14</f>
        <v>80</v>
      </c>
      <c r="N14" s="18"/>
    </row>
    <row r="15" spans="1:14" ht="17.100000000000001" customHeight="1" x14ac:dyDescent="0.15">
      <c r="C15" s="19"/>
      <c r="D15" s="18"/>
      <c r="E15" s="18"/>
      <c r="F15" s="18"/>
      <c r="G15" s="18"/>
      <c r="H15" s="18"/>
      <c r="I15" s="18"/>
      <c r="J15" s="112"/>
      <c r="K15" s="18"/>
      <c r="L15" s="18"/>
      <c r="M15" s="25"/>
      <c r="N15" s="18"/>
    </row>
    <row r="16" spans="1:14" ht="17.100000000000001" customHeight="1" x14ac:dyDescent="0.15">
      <c r="C16" s="28" t="s">
        <v>1</v>
      </c>
      <c r="D16" s="111" t="s">
        <v>21</v>
      </c>
      <c r="E16" s="18" t="s">
        <v>16</v>
      </c>
      <c r="F16" s="18"/>
      <c r="G16" s="18"/>
      <c r="H16" s="18"/>
      <c r="I16" s="37">
        <f>IFERROR(M7/M8,0)</f>
        <v>30.95</v>
      </c>
      <c r="J16" s="37" t="s">
        <v>37</v>
      </c>
      <c r="K16" s="18"/>
      <c r="L16" s="18"/>
      <c r="M16" s="25"/>
      <c r="N16" s="18"/>
    </row>
    <row r="17" spans="2:14" ht="17.100000000000001" customHeight="1" x14ac:dyDescent="0.15">
      <c r="C17" s="28"/>
      <c r="D17" s="18"/>
      <c r="E17" s="110"/>
      <c r="F17" s="113" t="s">
        <v>17</v>
      </c>
      <c r="G17" s="113" t="s">
        <v>50</v>
      </c>
      <c r="H17" s="113"/>
      <c r="I17" s="33"/>
      <c r="J17" s="160">
        <f>MIN(I16,200)*M8</f>
        <v>619</v>
      </c>
      <c r="K17" s="33" t="s">
        <v>63</v>
      </c>
      <c r="L17" s="33"/>
      <c r="M17" s="34"/>
      <c r="N17" s="18"/>
    </row>
    <row r="18" spans="2:14" ht="17.100000000000001" customHeight="1" x14ac:dyDescent="0.15">
      <c r="B18" s="15" t="s">
        <v>91</v>
      </c>
      <c r="C18" s="28"/>
      <c r="D18" s="18"/>
      <c r="E18" s="110"/>
      <c r="F18" s="113"/>
      <c r="G18" s="113" t="s">
        <v>104</v>
      </c>
      <c r="H18" s="113"/>
      <c r="I18" s="33"/>
      <c r="J18" s="115">
        <f>MIN(J$17,10000)</f>
        <v>619</v>
      </c>
      <c r="K18" s="33" t="s">
        <v>18</v>
      </c>
      <c r="L18" s="96">
        <f>VLOOKUP($G$8,RATE,MATCH($B18,RATE_Header,0),FALSE)</f>
        <v>0.11807072989641877</v>
      </c>
      <c r="M18" s="34">
        <f>J18*L18</f>
        <v>73.085781805883215</v>
      </c>
      <c r="N18" s="18"/>
    </row>
    <row r="19" spans="2:14" ht="17.100000000000001" customHeight="1" x14ac:dyDescent="0.15">
      <c r="B19" s="15" t="s">
        <v>107</v>
      </c>
      <c r="C19" s="28"/>
      <c r="D19" s="18"/>
      <c r="E19" s="110"/>
      <c r="F19" s="113"/>
      <c r="G19" s="113" t="s">
        <v>105</v>
      </c>
      <c r="H19" s="113"/>
      <c r="I19" s="33"/>
      <c r="J19" s="115">
        <f>J$17-SUM(J18:J18)</f>
        <v>0</v>
      </c>
      <c r="K19" s="33" t="s">
        <v>18</v>
      </c>
      <c r="L19" s="96">
        <f>VLOOKUP($G$8,RATE,MATCH($B19,RATE_Header,0),FALSE)</f>
        <v>0.11084168898247537</v>
      </c>
      <c r="M19" s="34">
        <f>J19*L19</f>
        <v>0</v>
      </c>
      <c r="N19" s="18"/>
    </row>
    <row r="20" spans="2:14" ht="17.100000000000001" customHeight="1" x14ac:dyDescent="0.15">
      <c r="B20" s="15" t="s">
        <v>43</v>
      </c>
      <c r="C20" s="28"/>
      <c r="D20" s="18"/>
      <c r="E20" s="110"/>
      <c r="F20" s="113" t="s">
        <v>19</v>
      </c>
      <c r="G20" s="113" t="s">
        <v>51</v>
      </c>
      <c r="H20" s="113"/>
      <c r="I20" s="33"/>
      <c r="J20" s="115">
        <f>IF(I$16&gt;400,200,IF(I$16-200&gt;0,I$16-200,0))*M$8</f>
        <v>0</v>
      </c>
      <c r="K20" s="33" t="s">
        <v>18</v>
      </c>
      <c r="L20" s="96">
        <f>VLOOKUP($G$8,RATE,MATCH($B20,RATE_Header,0),FALSE)</f>
        <v>7.8311004869730125E-2</v>
      </c>
      <c r="M20" s="34">
        <f>J20*L20</f>
        <v>0</v>
      </c>
      <c r="N20" s="18"/>
    </row>
    <row r="21" spans="2:14" ht="17.100000000000001" customHeight="1" x14ac:dyDescent="0.15">
      <c r="B21" s="15" t="s">
        <v>103</v>
      </c>
      <c r="C21" s="28"/>
      <c r="D21" s="18"/>
      <c r="E21" s="110"/>
      <c r="F21" s="113" t="s">
        <v>38</v>
      </c>
      <c r="G21" s="113" t="s">
        <v>106</v>
      </c>
      <c r="H21" s="113"/>
      <c r="I21" s="33"/>
      <c r="J21" s="115">
        <f>IF(I$16&gt;400,I$16-400,0)*M$8</f>
        <v>0</v>
      </c>
      <c r="K21" s="33" t="s">
        <v>18</v>
      </c>
      <c r="L21" s="96">
        <f>VLOOKUP($G$8,RATE,MATCH($B21,RATE_Header,0),FALSE)</f>
        <v>7.4696484412758432E-2</v>
      </c>
      <c r="M21" s="34">
        <f>J21*L21</f>
        <v>0</v>
      </c>
      <c r="N21" s="18"/>
    </row>
    <row r="22" spans="2:14" ht="17.100000000000001" customHeight="1" x14ac:dyDescent="0.15">
      <c r="C22" s="28"/>
      <c r="D22" s="18"/>
      <c r="E22" s="35" t="s">
        <v>64</v>
      </c>
      <c r="F22" s="36"/>
      <c r="G22" s="36"/>
      <c r="H22" s="35"/>
      <c r="I22" s="35"/>
      <c r="J22" s="138">
        <f>SUM(J18:J21)</f>
        <v>619</v>
      </c>
      <c r="K22" s="42" t="s">
        <v>63</v>
      </c>
      <c r="L22" s="89"/>
      <c r="M22" s="44">
        <f>SUM(M18:M21)</f>
        <v>73.085781805883215</v>
      </c>
      <c r="N22" s="18"/>
    </row>
    <row r="23" spans="2:14" ht="17.100000000000001" customHeight="1" x14ac:dyDescent="0.15">
      <c r="C23" s="19"/>
      <c r="D23" s="18"/>
      <c r="E23" s="110"/>
      <c r="F23" s="18"/>
      <c r="G23" s="18"/>
      <c r="H23" s="18"/>
      <c r="I23" s="18"/>
      <c r="J23" s="37"/>
      <c r="K23" s="18"/>
      <c r="L23" s="18"/>
      <c r="M23" s="25"/>
      <c r="N23" s="18"/>
    </row>
    <row r="24" spans="2:14" ht="17.100000000000001" customHeight="1" x14ac:dyDescent="0.15">
      <c r="C24" s="26"/>
      <c r="D24" s="111" t="s">
        <v>59</v>
      </c>
      <c r="E24" s="18"/>
      <c r="F24" s="18"/>
      <c r="G24" s="18"/>
      <c r="H24" s="18"/>
      <c r="I24" s="18"/>
      <c r="J24" s="112"/>
      <c r="K24" s="18"/>
      <c r="L24" s="86"/>
      <c r="M24" s="25"/>
      <c r="N24" s="18"/>
    </row>
    <row r="25" spans="2:14" ht="17.100000000000001" customHeight="1" x14ac:dyDescent="0.15">
      <c r="C25" s="26"/>
      <c r="D25" s="111"/>
      <c r="E25" s="18"/>
      <c r="F25" s="113" t="s">
        <v>14</v>
      </c>
      <c r="G25" s="113"/>
      <c r="H25" s="33"/>
      <c r="I25" s="115"/>
      <c r="J25" s="33"/>
      <c r="K25" s="96"/>
      <c r="L25" s="34"/>
      <c r="M25" s="116">
        <f>M12</f>
        <v>35</v>
      </c>
      <c r="N25" s="18"/>
    </row>
    <row r="26" spans="2:14" ht="17.100000000000001" customHeight="1" x14ac:dyDescent="0.15">
      <c r="B26" s="15" t="s">
        <v>28</v>
      </c>
      <c r="C26" s="26"/>
      <c r="D26" s="111"/>
      <c r="E26" s="18"/>
      <c r="F26" s="124" t="s">
        <v>62</v>
      </c>
      <c r="G26" s="124"/>
      <c r="H26" s="121"/>
      <c r="I26" s="125"/>
      <c r="J26" s="125">
        <f>M8</f>
        <v>20</v>
      </c>
      <c r="K26" s="126" t="s">
        <v>48</v>
      </c>
      <c r="L26" s="137">
        <f>VLOOKUP($G$8,RATE,MATCH($B26,RATE_Header,0),FALSE)</f>
        <v>10</v>
      </c>
      <c r="M26" s="127">
        <f>J26*L26</f>
        <v>200</v>
      </c>
      <c r="N26" s="18"/>
    </row>
    <row r="27" spans="2:14" ht="17.100000000000001" customHeight="1" thickBot="1" x14ac:dyDescent="0.2">
      <c r="C27" s="26"/>
      <c r="D27" s="111"/>
      <c r="E27" s="129" t="s">
        <v>65</v>
      </c>
      <c r="F27" s="18"/>
      <c r="G27" s="18"/>
      <c r="H27" s="18"/>
      <c r="I27" s="18"/>
      <c r="J27" s="18"/>
      <c r="K27" s="18"/>
      <c r="L27" s="93"/>
      <c r="M27" s="25">
        <f>SUM(M25:M26)</f>
        <v>235</v>
      </c>
      <c r="N27" s="18"/>
    </row>
    <row r="28" spans="2:14" ht="17.100000000000001" customHeight="1" x14ac:dyDescent="0.15">
      <c r="C28" s="26"/>
      <c r="D28" s="117" t="s">
        <v>61</v>
      </c>
      <c r="E28" s="99"/>
      <c r="F28" s="99"/>
      <c r="G28" s="99"/>
      <c r="H28" s="99"/>
      <c r="I28" s="99"/>
      <c r="J28" s="99"/>
      <c r="K28" s="99"/>
      <c r="L28" s="102"/>
      <c r="M28" s="133">
        <f>MAX(SUM(M12,M14,M22),M27)</f>
        <v>235</v>
      </c>
      <c r="N28" s="18"/>
    </row>
    <row r="29" spans="2:14" ht="17.100000000000001" customHeight="1" x14ac:dyDescent="0.15">
      <c r="C29" s="26"/>
      <c r="D29" s="111"/>
      <c r="E29" s="18"/>
      <c r="F29" s="18"/>
      <c r="G29" s="18"/>
      <c r="H29" s="18"/>
      <c r="I29" s="18"/>
      <c r="J29" s="18"/>
      <c r="K29" s="18"/>
      <c r="L29" s="93"/>
      <c r="M29" s="86"/>
      <c r="N29" s="18"/>
    </row>
    <row r="30" spans="2:14" ht="17.100000000000001" customHeight="1" x14ac:dyDescent="0.15">
      <c r="C30" s="19"/>
      <c r="D30" s="111" t="s">
        <v>39</v>
      </c>
      <c r="E30" s="110" t="s">
        <v>60</v>
      </c>
      <c r="F30" s="18"/>
      <c r="G30" s="18"/>
      <c r="H30" s="18"/>
      <c r="I30" s="18"/>
      <c r="J30" s="37"/>
      <c r="K30" s="18"/>
      <c r="L30" s="18"/>
      <c r="M30" s="25"/>
      <c r="N30" s="18"/>
    </row>
    <row r="31" spans="2:14" ht="17.100000000000001" hidden="1" customHeight="1" outlineLevel="1" x14ac:dyDescent="0.15">
      <c r="B31" s="15" t="s">
        <v>30</v>
      </c>
      <c r="C31" s="26"/>
      <c r="D31" s="111"/>
      <c r="E31" s="18"/>
      <c r="F31" s="113" t="s">
        <v>41</v>
      </c>
      <c r="G31" s="33"/>
      <c r="H31" s="33"/>
      <c r="I31" s="33"/>
      <c r="J31" s="114">
        <f>$M$10</f>
        <v>0</v>
      </c>
      <c r="K31" s="33" t="s">
        <v>18</v>
      </c>
      <c r="L31" s="96">
        <f>VLOOKUP($G$8,RATE,MATCH($B31,RATE_Header,0),FALSE)</f>
        <v>0</v>
      </c>
      <c r="M31" s="34">
        <f>L31*J31</f>
        <v>0</v>
      </c>
      <c r="N31" s="18"/>
    </row>
    <row r="32" spans="2:14" ht="17.100000000000001" customHeight="1" collapsed="1" x14ac:dyDescent="0.15">
      <c r="B32" s="15" t="s">
        <v>29</v>
      </c>
      <c r="C32" s="26"/>
      <c r="D32" s="111"/>
      <c r="E32" s="18"/>
      <c r="F32" s="113" t="s">
        <v>40</v>
      </c>
      <c r="G32" s="33"/>
      <c r="H32" s="33"/>
      <c r="I32" s="33"/>
      <c r="J32" s="114">
        <f>kWh</f>
        <v>619</v>
      </c>
      <c r="K32" s="33" t="s">
        <v>18</v>
      </c>
      <c r="L32" s="96">
        <f>PCA</f>
        <v>2.5000000000000001E-2</v>
      </c>
      <c r="M32" s="34">
        <f>J32*L32</f>
        <v>15.475000000000001</v>
      </c>
      <c r="N32" s="18"/>
    </row>
    <row r="33" spans="2:14" ht="17.100000000000001" hidden="1" customHeight="1" outlineLevel="1" x14ac:dyDescent="0.15">
      <c r="B33" s="15" t="s">
        <v>46</v>
      </c>
      <c r="C33" s="26"/>
      <c r="D33" s="111"/>
      <c r="E33" s="119"/>
      <c r="F33" s="124" t="s">
        <v>55</v>
      </c>
      <c r="G33" s="121"/>
      <c r="H33" s="121"/>
      <c r="I33" s="121"/>
      <c r="J33" s="122">
        <f>kWh</f>
        <v>619</v>
      </c>
      <c r="K33" s="121" t="s">
        <v>18</v>
      </c>
      <c r="L33" s="126">
        <f>ECCR</f>
        <v>0</v>
      </c>
      <c r="M33" s="123">
        <f>J33*L33</f>
        <v>0</v>
      </c>
      <c r="N33" s="18"/>
    </row>
    <row r="34" spans="2:14" ht="17.100000000000001" customHeight="1" collapsed="1" thickBot="1" x14ac:dyDescent="0.2">
      <c r="C34" s="26"/>
      <c r="D34" s="111"/>
      <c r="E34" s="18" t="s">
        <v>66</v>
      </c>
      <c r="F34" s="18"/>
      <c r="G34" s="18"/>
      <c r="H34" s="18"/>
      <c r="I34" s="18"/>
      <c r="J34" s="18"/>
      <c r="K34" s="18"/>
      <c r="L34" s="18"/>
      <c r="M34" s="25">
        <f>SUM(M31:M33)</f>
        <v>15.475000000000001</v>
      </c>
      <c r="N34" s="18"/>
    </row>
    <row r="35" spans="2:14" ht="17.100000000000001" customHeight="1" x14ac:dyDescent="0.15">
      <c r="C35" s="26"/>
      <c r="D35" s="99" t="s">
        <v>67</v>
      </c>
      <c r="E35" s="99"/>
      <c r="F35" s="99"/>
      <c r="G35" s="99"/>
      <c r="H35" s="99"/>
      <c r="I35" s="99"/>
      <c r="J35" s="99"/>
      <c r="K35" s="99"/>
      <c r="L35" s="102"/>
      <c r="M35" s="133">
        <f>SUM(M28,M34)</f>
        <v>250.47499999999999</v>
      </c>
      <c r="N35" s="18"/>
    </row>
    <row r="36" spans="2:14" ht="17.100000000000001" customHeight="1" x14ac:dyDescent="0.15">
      <c r="C36" s="26"/>
      <c r="D36" s="18"/>
      <c r="E36" s="18"/>
      <c r="F36" s="18"/>
      <c r="G36" s="18"/>
      <c r="H36" s="18"/>
      <c r="I36" s="18"/>
      <c r="J36" s="18"/>
      <c r="K36" s="18"/>
      <c r="L36" s="18"/>
      <c r="M36" s="25"/>
      <c r="N36" s="18"/>
    </row>
    <row r="37" spans="2:14" ht="17.100000000000001" customHeight="1" thickBot="1" x14ac:dyDescent="0.2">
      <c r="B37" s="15" t="s">
        <v>26</v>
      </c>
      <c r="C37" s="26"/>
      <c r="D37" s="111" t="s">
        <v>52</v>
      </c>
      <c r="E37" s="18" t="s">
        <v>32</v>
      </c>
      <c r="F37" s="18"/>
      <c r="G37" s="18"/>
      <c r="H37" s="18"/>
      <c r="I37" s="18"/>
      <c r="J37" s="86">
        <f>M35</f>
        <v>250.47499999999999</v>
      </c>
      <c r="K37" s="46" t="s">
        <v>23</v>
      </c>
      <c r="L37" s="47">
        <f>Tax_P</f>
        <v>0.08</v>
      </c>
      <c r="M37" s="25">
        <f>J37*L37</f>
        <v>20.038</v>
      </c>
      <c r="N37" s="18"/>
    </row>
    <row r="38" spans="2:14" ht="17.100000000000001" customHeight="1" thickTop="1" x14ac:dyDescent="0.15">
      <c r="C38" s="19"/>
      <c r="D38" s="49" t="s">
        <v>24</v>
      </c>
      <c r="E38" s="49"/>
      <c r="F38" s="49"/>
      <c r="G38" s="49"/>
      <c r="H38" s="49"/>
      <c r="I38" s="49"/>
      <c r="J38" s="49"/>
      <c r="K38" s="49"/>
      <c r="L38" s="49"/>
      <c r="M38" s="90">
        <f>SUM(M35,M37)</f>
        <v>270.51299999999998</v>
      </c>
      <c r="N38" s="18"/>
    </row>
    <row r="39" spans="2:14" ht="17.100000000000001" customHeight="1" x14ac:dyDescent="0.15">
      <c r="C39" s="87"/>
      <c r="D39" s="87"/>
      <c r="E39" s="87"/>
      <c r="F39" s="87"/>
      <c r="G39" s="87"/>
      <c r="H39" s="87"/>
      <c r="I39" s="87"/>
      <c r="J39" s="87"/>
      <c r="K39" s="87"/>
      <c r="L39" s="87"/>
      <c r="M39" s="87"/>
      <c r="N39" s="87"/>
    </row>
  </sheetData>
  <sheetProtection algorithmName="SHA-512" hashValue="noH6HUoUtPmFithiDZ89kodwQdBUgBiAKaK+6oIIM8vAMcwpgNzYzfFWmBq5zUPUWP5N+Yj77X8bKHuio7sFsA==" saltValue="AgPLwnUDIswEWnlDjhLaKw==" spinCount="100000" sheet="1" formatCells="0" formatColumns="0" formatRows="0"/>
  <protectedRanges>
    <protectedRange sqref="L22" name="Range1_1"/>
  </protectedRanges>
  <mergeCells count="1">
    <mergeCell ref="G3:J4"/>
  </mergeCells>
  <hyperlinks>
    <hyperlink ref="C1" location="Input!A1" tooltip="Go Back to Input Sheet" display="   &gt;&gt;&gt; Go Back to Input Sheet" xr:uid="{00000000-0004-0000-0500-000000000000}"/>
    <hyperlink ref="C1:F1" location="Input!A1" tooltip="Go Back to Input Sheet" display="   &lt;&lt;&lt; Go Back to Input Sheet" xr:uid="{00000000-0004-0000-0500-000001000000}"/>
  </hyperlinks>
  <printOptions horizontalCentered="1"/>
  <pageMargins left="0.25" right="0.25" top="0.25" bottom="0.4" header="0.3" footer="0.3"/>
  <pageSetup scale="9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C000"/>
    <pageSetUpPr fitToPage="1"/>
  </sheetPr>
  <dimension ref="A1:N39"/>
  <sheetViews>
    <sheetView workbookViewId="0">
      <selection activeCell="M38" sqref="M38"/>
    </sheetView>
  </sheetViews>
  <sheetFormatPr defaultColWidth="9.33203125" defaultRowHeight="17.100000000000001" customHeight="1" outlineLevelRow="1" outlineLevelCol="1" x14ac:dyDescent="0.15"/>
  <cols>
    <col min="1" max="1" width="3" style="14" customWidth="1"/>
    <col min="2" max="2" width="7.1640625" style="15" hidden="1" customWidth="1" outlineLevel="1"/>
    <col min="3" max="3" width="3.83203125" style="1" customWidth="1" collapsed="1"/>
    <col min="4" max="4" width="4.33203125" style="1" customWidth="1"/>
    <col min="5" max="7" width="3.83203125" style="1" customWidth="1"/>
    <col min="8" max="8" width="21.6640625" style="1" customWidth="1"/>
    <col min="9" max="9" width="16.6640625" style="1" customWidth="1"/>
    <col min="10" max="10" width="22" style="1" customWidth="1"/>
    <col min="11" max="11" width="13.5" style="1" customWidth="1"/>
    <col min="12" max="12" width="14" style="1" customWidth="1"/>
    <col min="13" max="13" width="20.83203125" style="1" bestFit="1" customWidth="1"/>
    <col min="14" max="14" width="3.83203125" style="1" customWidth="1"/>
    <col min="15" max="16384" width="9.33203125" style="1"/>
  </cols>
  <sheetData>
    <row r="1" spans="1:14" s="5" customFormat="1" ht="17.100000000000001" customHeight="1" x14ac:dyDescent="0.15">
      <c r="A1" s="13"/>
      <c r="B1" s="30"/>
      <c r="C1" s="56" t="s">
        <v>25</v>
      </c>
      <c r="D1" s="50"/>
      <c r="E1" s="50"/>
      <c r="F1" s="50"/>
    </row>
    <row r="2" spans="1:14" s="5" customFormat="1" ht="17.100000000000001" customHeight="1" x14ac:dyDescent="0.15">
      <c r="A2" s="13"/>
      <c r="B2" s="30"/>
      <c r="C2" s="91"/>
      <c r="D2" s="16"/>
      <c r="E2" s="16"/>
      <c r="F2" s="16"/>
      <c r="G2" s="16"/>
      <c r="H2" s="16"/>
      <c r="I2" s="16"/>
      <c r="J2" s="16"/>
      <c r="K2" s="16"/>
      <c r="L2" s="17"/>
      <c r="M2" s="16"/>
      <c r="N2" s="16"/>
    </row>
    <row r="3" spans="1:14" s="5" customFormat="1" ht="17.100000000000001" customHeight="1" x14ac:dyDescent="0.15">
      <c r="A3" s="13"/>
      <c r="B3" s="30"/>
      <c r="C3" s="16"/>
      <c r="D3" s="16"/>
      <c r="E3" s="16"/>
      <c r="F3" s="16"/>
      <c r="G3" s="275" t="s">
        <v>92</v>
      </c>
      <c r="H3" s="275"/>
      <c r="I3" s="275"/>
      <c r="J3" s="275"/>
      <c r="K3" s="139"/>
      <c r="L3" s="140"/>
      <c r="M3" s="139"/>
      <c r="N3" s="16"/>
    </row>
    <row r="4" spans="1:14" s="5" customFormat="1" ht="17.100000000000001" customHeight="1" x14ac:dyDescent="0.15">
      <c r="A4" s="13"/>
      <c r="B4" s="30"/>
      <c r="C4" s="16"/>
      <c r="D4" s="16"/>
      <c r="E4" s="16"/>
      <c r="F4" s="16"/>
      <c r="G4" s="276"/>
      <c r="H4" s="276"/>
      <c r="I4" s="276"/>
      <c r="J4" s="276"/>
      <c r="K4" s="139"/>
      <c r="L4" s="141" t="s">
        <v>93</v>
      </c>
      <c r="M4" s="139"/>
      <c r="N4" s="16"/>
    </row>
    <row r="5" spans="1:14" s="5" customFormat="1" ht="17.100000000000001" customHeight="1" x14ac:dyDescent="0.15">
      <c r="A5" s="13"/>
      <c r="B5" s="30"/>
      <c r="C5" s="16"/>
      <c r="D5" s="16"/>
      <c r="E5" s="16"/>
      <c r="F5" s="17"/>
      <c r="G5" s="142" t="s">
        <v>95</v>
      </c>
      <c r="H5" s="143"/>
      <c r="I5" s="143"/>
      <c r="J5" s="143"/>
      <c r="K5" s="143"/>
      <c r="L5" s="140" t="s">
        <v>94</v>
      </c>
      <c r="M5" s="143"/>
      <c r="N5" s="16"/>
    </row>
    <row r="6" spans="1:14" ht="13.5" customHeight="1" x14ac:dyDescent="0.15"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</row>
    <row r="7" spans="1:14" ht="13.5" customHeight="1" x14ac:dyDescent="0.15"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</row>
    <row r="8" spans="1:14" ht="17.100000000000001" customHeight="1" x14ac:dyDescent="0.15">
      <c r="C8" s="19"/>
      <c r="D8" s="16" t="s">
        <v>12</v>
      </c>
      <c r="E8" s="16"/>
      <c r="F8" s="18"/>
      <c r="G8" s="105"/>
      <c r="H8" s="235" t="str">
        <f>Name</f>
        <v>Customer Name</v>
      </c>
      <c r="I8" s="107"/>
      <c r="J8" s="107"/>
      <c r="K8" s="16" t="s">
        <v>11</v>
      </c>
      <c r="L8" s="18"/>
      <c r="M8" s="37">
        <f>kWh</f>
        <v>619</v>
      </c>
      <c r="N8" s="18"/>
    </row>
    <row r="9" spans="1:14" ht="17.100000000000001" customHeight="1" x14ac:dyDescent="0.15">
      <c r="C9" s="19"/>
      <c r="D9" s="16" t="s">
        <v>10</v>
      </c>
      <c r="E9" s="16"/>
      <c r="F9" s="18"/>
      <c r="G9" s="236">
        <v>8</v>
      </c>
      <c r="H9" s="18" t="str">
        <f>UPPER(VLOOKUP(G9,RATE,2,FALSE))</f>
        <v>INDUSTRIAL</v>
      </c>
      <c r="I9" s="108"/>
      <c r="J9" s="108"/>
      <c r="K9" s="16" t="s">
        <v>47</v>
      </c>
      <c r="L9" s="16"/>
      <c r="M9" s="118">
        <f>Billed_kW</f>
        <v>20</v>
      </c>
      <c r="N9" s="18"/>
    </row>
    <row r="10" spans="1:14" ht="17.100000000000001" customHeight="1" x14ac:dyDescent="0.15">
      <c r="C10" s="19"/>
      <c r="D10" s="18"/>
      <c r="E10" s="18"/>
      <c r="F10" s="18"/>
      <c r="G10" s="110"/>
      <c r="H10" s="18"/>
      <c r="I10" s="18"/>
      <c r="J10" s="18"/>
      <c r="K10" s="16"/>
      <c r="L10" s="16"/>
      <c r="M10" s="118"/>
      <c r="N10" s="18"/>
    </row>
    <row r="11" spans="1:14" ht="17.100000000000001" customHeight="1" x14ac:dyDescent="0.15">
      <c r="C11" s="19"/>
      <c r="D11" s="18"/>
      <c r="E11" s="18"/>
      <c r="F11" s="18"/>
      <c r="G11" s="110"/>
      <c r="H11" s="18"/>
      <c r="I11" s="18"/>
      <c r="J11" s="18"/>
      <c r="K11" s="16"/>
      <c r="L11" s="16"/>
      <c r="M11" s="118"/>
      <c r="N11" s="18"/>
    </row>
    <row r="12" spans="1:14" ht="17.100000000000001" customHeight="1" x14ac:dyDescent="0.15">
      <c r="B12" s="15" t="s">
        <v>7</v>
      </c>
      <c r="C12" s="28" t="s">
        <v>0</v>
      </c>
      <c r="D12" s="111" t="s">
        <v>13</v>
      </c>
      <c r="E12" s="18" t="s">
        <v>14</v>
      </c>
      <c r="F12" s="18"/>
      <c r="G12" s="18"/>
      <c r="H12" s="18"/>
      <c r="I12" s="18"/>
      <c r="J12" s="112"/>
      <c r="K12" s="18"/>
      <c r="L12" s="86"/>
      <c r="M12" s="86">
        <f>VLOOKUP($G$9,RATE,MATCH($B12,RATE_Header,0),FALSE)</f>
        <v>200</v>
      </c>
      <c r="N12" s="18"/>
    </row>
    <row r="13" spans="1:14" ht="17.100000000000001" customHeight="1" x14ac:dyDescent="0.15">
      <c r="C13" s="28"/>
      <c r="D13" s="111"/>
      <c r="E13" s="18"/>
      <c r="F13" s="18"/>
      <c r="G13" s="18"/>
      <c r="H13" s="18"/>
      <c r="I13" s="18"/>
      <c r="J13" s="112"/>
      <c r="K13" s="18"/>
      <c r="L13" s="86"/>
      <c r="M13" s="86"/>
      <c r="N13" s="18"/>
    </row>
    <row r="14" spans="1:14" ht="17.100000000000001" customHeight="1" x14ac:dyDescent="0.15">
      <c r="B14" s="15" t="s">
        <v>8</v>
      </c>
      <c r="C14" s="28"/>
      <c r="D14" s="111" t="s">
        <v>15</v>
      </c>
      <c r="E14" s="18" t="s">
        <v>56</v>
      </c>
      <c r="F14" s="18"/>
      <c r="G14" s="128"/>
      <c r="H14" s="128"/>
      <c r="I14" s="128"/>
      <c r="J14" s="112">
        <f>M9</f>
        <v>20</v>
      </c>
      <c r="K14" s="18" t="s">
        <v>49</v>
      </c>
      <c r="L14" s="86">
        <f>VLOOKUP($G$9,RATE,MATCH($B14,RATE_Header,0),FALSE)</f>
        <v>10</v>
      </c>
      <c r="M14" s="86">
        <f>J14*L14</f>
        <v>200</v>
      </c>
      <c r="N14" s="18"/>
    </row>
    <row r="15" spans="1:14" ht="17.100000000000001" customHeight="1" x14ac:dyDescent="0.15">
      <c r="C15" s="19"/>
      <c r="D15" s="18"/>
      <c r="E15" s="18"/>
      <c r="F15" s="18"/>
      <c r="G15" s="18"/>
      <c r="H15" s="18"/>
      <c r="I15" s="18"/>
      <c r="J15" s="112"/>
      <c r="K15" s="18"/>
      <c r="L15" s="18"/>
      <c r="M15" s="25"/>
      <c r="N15" s="18"/>
    </row>
    <row r="16" spans="1:14" ht="17.100000000000001" customHeight="1" x14ac:dyDescent="0.15">
      <c r="C16" s="28" t="s">
        <v>1</v>
      </c>
      <c r="D16" s="111" t="s">
        <v>21</v>
      </c>
      <c r="E16" s="18" t="s">
        <v>16</v>
      </c>
      <c r="F16" s="18"/>
      <c r="G16" s="18"/>
      <c r="H16" s="18"/>
      <c r="I16" s="37">
        <f>IFERROR(M8/M9,0)</f>
        <v>30.95</v>
      </c>
      <c r="J16" s="37" t="s">
        <v>37</v>
      </c>
      <c r="K16" s="18"/>
      <c r="L16" s="18"/>
      <c r="M16" s="25"/>
      <c r="N16" s="18"/>
    </row>
    <row r="17" spans="2:14" ht="17.100000000000001" customHeight="1" x14ac:dyDescent="0.15">
      <c r="C17" s="28"/>
      <c r="D17" s="18"/>
      <c r="E17" s="110"/>
      <c r="F17" s="113" t="s">
        <v>17</v>
      </c>
      <c r="G17" s="113" t="s">
        <v>50</v>
      </c>
      <c r="H17" s="113"/>
      <c r="I17" s="33"/>
      <c r="J17" s="160">
        <f>MIN(I16,200)*M9</f>
        <v>619</v>
      </c>
      <c r="K17" s="33" t="s">
        <v>63</v>
      </c>
      <c r="L17" s="33"/>
      <c r="M17" s="34"/>
      <c r="N17" s="18"/>
    </row>
    <row r="18" spans="2:14" ht="17.100000000000001" customHeight="1" x14ac:dyDescent="0.15">
      <c r="B18" s="15" t="s">
        <v>121</v>
      </c>
      <c r="C18" s="28"/>
      <c r="D18" s="18"/>
      <c r="E18" s="110"/>
      <c r="F18" s="113"/>
      <c r="G18" s="113" t="s">
        <v>123</v>
      </c>
      <c r="H18" s="113"/>
      <c r="I18" s="33"/>
      <c r="J18" s="115">
        <f>MIN(J$17,200000)</f>
        <v>619</v>
      </c>
      <c r="K18" s="33" t="s">
        <v>18</v>
      </c>
      <c r="L18" s="96">
        <f>VLOOKUP($G$9,RATE,MATCH($B18,RATE_Header,0),FALSE)</f>
        <v>7.0203023575532736E-2</v>
      </c>
      <c r="M18" s="34">
        <f>J18*L18</f>
        <v>43.455671593254763</v>
      </c>
      <c r="N18" s="18"/>
    </row>
    <row r="19" spans="2:14" ht="17.100000000000001" customHeight="1" x14ac:dyDescent="0.15">
      <c r="B19" s="15" t="s">
        <v>122</v>
      </c>
      <c r="C19" s="28"/>
      <c r="D19" s="18"/>
      <c r="E19" s="110"/>
      <c r="F19" s="113"/>
      <c r="G19" s="113" t="s">
        <v>124</v>
      </c>
      <c r="H19" s="113"/>
      <c r="I19" s="33"/>
      <c r="J19" s="115">
        <f>J$17-SUM(J18:J18)</f>
        <v>0</v>
      </c>
      <c r="K19" s="33" t="s">
        <v>18</v>
      </c>
      <c r="L19" s="96">
        <f>VLOOKUP($G$9,RATE,MATCH($B19,RATE_Header,0),FALSE)</f>
        <v>6.7492133232803966E-2</v>
      </c>
      <c r="M19" s="34">
        <f>J19*L19</f>
        <v>0</v>
      </c>
      <c r="N19" s="18"/>
    </row>
    <row r="20" spans="2:14" ht="17.100000000000001" customHeight="1" x14ac:dyDescent="0.15">
      <c r="B20" s="15" t="s">
        <v>43</v>
      </c>
      <c r="C20" s="28"/>
      <c r="D20" s="18"/>
      <c r="E20" s="110"/>
      <c r="F20" s="113" t="s">
        <v>19</v>
      </c>
      <c r="G20" s="113" t="s">
        <v>51</v>
      </c>
      <c r="H20" s="113"/>
      <c r="I20" s="33"/>
      <c r="J20" s="115">
        <f>IF(I$16&gt;400,200,IF(I$16-200&gt;0,I$16-200,0))*M$9</f>
        <v>0</v>
      </c>
      <c r="K20" s="33" t="s">
        <v>18</v>
      </c>
      <c r="L20" s="96">
        <f>VLOOKUP($G$9,RATE,MATCH($B20,RATE_Header,0),FALSE)</f>
        <v>6.2973982661589351E-2</v>
      </c>
      <c r="M20" s="34">
        <f>J20*L20</f>
        <v>0</v>
      </c>
      <c r="N20" s="18"/>
    </row>
    <row r="21" spans="2:14" ht="17.100000000000001" customHeight="1" x14ac:dyDescent="0.15">
      <c r="B21" s="15" t="s">
        <v>103</v>
      </c>
      <c r="C21" s="28"/>
      <c r="D21" s="18"/>
      <c r="E21" s="110"/>
      <c r="F21" s="113" t="s">
        <v>38</v>
      </c>
      <c r="G21" s="113" t="s">
        <v>106</v>
      </c>
      <c r="H21" s="113"/>
      <c r="I21" s="33"/>
      <c r="J21" s="115">
        <f>IF(I$16&gt;400,I$16-400,0)*M$9</f>
        <v>0</v>
      </c>
      <c r="K21" s="33" t="s">
        <v>18</v>
      </c>
      <c r="L21" s="96">
        <f>VLOOKUP($G$9,RATE,MATCH($B21,RATE_Header,0),FALSE)</f>
        <v>5.6649889065826582E-2</v>
      </c>
      <c r="M21" s="34">
        <f>J21*L21</f>
        <v>0</v>
      </c>
      <c r="N21" s="18"/>
    </row>
    <row r="22" spans="2:14" ht="17.100000000000001" customHeight="1" x14ac:dyDescent="0.15">
      <c r="C22" s="28"/>
      <c r="D22" s="18"/>
      <c r="E22" s="35" t="s">
        <v>64</v>
      </c>
      <c r="F22" s="36"/>
      <c r="G22" s="36"/>
      <c r="H22" s="35"/>
      <c r="I22" s="35"/>
      <c r="J22" s="138">
        <f>SUM(J18:J21)</f>
        <v>619</v>
      </c>
      <c r="K22" s="42" t="s">
        <v>63</v>
      </c>
      <c r="L22" s="89"/>
      <c r="M22" s="44">
        <f>SUM(M18:M21)</f>
        <v>43.455671593254763</v>
      </c>
      <c r="N22" s="18"/>
    </row>
    <row r="23" spans="2:14" ht="17.100000000000001" customHeight="1" x14ac:dyDescent="0.15">
      <c r="C23" s="19"/>
      <c r="D23" s="18"/>
      <c r="E23" s="110"/>
      <c r="F23" s="18"/>
      <c r="G23" s="18"/>
      <c r="H23" s="18"/>
      <c r="I23" s="18"/>
      <c r="J23" s="37"/>
      <c r="K23" s="18"/>
      <c r="L23" s="18"/>
      <c r="M23" s="25"/>
      <c r="N23" s="18"/>
    </row>
    <row r="24" spans="2:14" ht="17.100000000000001" customHeight="1" x14ac:dyDescent="0.15">
      <c r="C24" s="26"/>
      <c r="D24" s="111" t="s">
        <v>59</v>
      </c>
      <c r="E24" s="18"/>
      <c r="F24" s="18"/>
      <c r="G24" s="18"/>
      <c r="H24" s="18"/>
      <c r="I24" s="18"/>
      <c r="J24" s="112"/>
      <c r="K24" s="18"/>
      <c r="L24" s="86"/>
      <c r="M24" s="25"/>
      <c r="N24" s="18"/>
    </row>
    <row r="25" spans="2:14" ht="17.100000000000001" customHeight="1" x14ac:dyDescent="0.15">
      <c r="C25" s="26"/>
      <c r="D25" s="111"/>
      <c r="E25" s="18"/>
      <c r="F25" s="113" t="s">
        <v>14</v>
      </c>
      <c r="G25" s="113"/>
      <c r="H25" s="33"/>
      <c r="I25" s="115"/>
      <c r="J25" s="33"/>
      <c r="K25" s="96"/>
      <c r="L25" s="34"/>
      <c r="M25" s="116">
        <f>M12</f>
        <v>200</v>
      </c>
      <c r="N25" s="18"/>
    </row>
    <row r="26" spans="2:14" ht="17.100000000000001" customHeight="1" x14ac:dyDescent="0.15">
      <c r="B26" s="15" t="s">
        <v>28</v>
      </c>
      <c r="C26" s="26"/>
      <c r="D26" s="111"/>
      <c r="E26" s="18"/>
      <c r="F26" s="124" t="s">
        <v>62</v>
      </c>
      <c r="G26" s="124"/>
      <c r="H26" s="121"/>
      <c r="I26" s="125"/>
      <c r="J26" s="125">
        <f>M9</f>
        <v>20</v>
      </c>
      <c r="K26" s="126" t="s">
        <v>48</v>
      </c>
      <c r="L26" s="137">
        <f>VLOOKUP($G$9,RATE,MATCH($B26,RATE_Header,0),FALSE)</f>
        <v>10</v>
      </c>
      <c r="M26" s="127">
        <f>J26*L26</f>
        <v>200</v>
      </c>
      <c r="N26" s="18"/>
    </row>
    <row r="27" spans="2:14" ht="17.100000000000001" customHeight="1" thickBot="1" x14ac:dyDescent="0.2">
      <c r="C27" s="26"/>
      <c r="D27" s="111"/>
      <c r="E27" s="129" t="s">
        <v>65</v>
      </c>
      <c r="F27" s="18"/>
      <c r="G27" s="18"/>
      <c r="H27" s="18"/>
      <c r="I27" s="18"/>
      <c r="J27" s="18"/>
      <c r="K27" s="18"/>
      <c r="L27" s="93"/>
      <c r="M27" s="25">
        <f>SUM(M25:M26)</f>
        <v>400</v>
      </c>
      <c r="N27" s="18"/>
    </row>
    <row r="28" spans="2:14" ht="17.100000000000001" customHeight="1" x14ac:dyDescent="0.15">
      <c r="C28" s="26"/>
      <c r="D28" s="117" t="s">
        <v>61</v>
      </c>
      <c r="E28" s="99"/>
      <c r="F28" s="99"/>
      <c r="G28" s="99"/>
      <c r="H28" s="99"/>
      <c r="I28" s="99"/>
      <c r="J28" s="99"/>
      <c r="K28" s="99"/>
      <c r="L28" s="102"/>
      <c r="M28" s="133">
        <f>MAX(SUM(M12,M14,M22),M27)</f>
        <v>443.45567159325475</v>
      </c>
      <c r="N28" s="18"/>
    </row>
    <row r="29" spans="2:14" ht="17.100000000000001" customHeight="1" x14ac:dyDescent="0.15">
      <c r="C29" s="26"/>
      <c r="D29" s="111"/>
      <c r="E29" s="18"/>
      <c r="F29" s="18"/>
      <c r="G29" s="18"/>
      <c r="H29" s="18"/>
      <c r="I29" s="18"/>
      <c r="J29" s="18"/>
      <c r="K29" s="18"/>
      <c r="L29" s="93"/>
      <c r="M29" s="86"/>
      <c r="N29" s="18"/>
    </row>
    <row r="30" spans="2:14" ht="17.100000000000001" customHeight="1" x14ac:dyDescent="0.15">
      <c r="C30" s="19"/>
      <c r="D30" s="111" t="s">
        <v>39</v>
      </c>
      <c r="E30" s="110" t="s">
        <v>60</v>
      </c>
      <c r="F30" s="18"/>
      <c r="G30" s="18"/>
      <c r="H30" s="18"/>
      <c r="I30" s="18"/>
      <c r="J30" s="37"/>
      <c r="K30" s="18"/>
      <c r="L30" s="18"/>
      <c r="M30" s="25"/>
      <c r="N30" s="18"/>
    </row>
    <row r="31" spans="2:14" ht="17.100000000000001" hidden="1" customHeight="1" outlineLevel="1" x14ac:dyDescent="0.15">
      <c r="B31" s="15" t="s">
        <v>30</v>
      </c>
      <c r="C31" s="26"/>
      <c r="D31" s="111"/>
      <c r="E31" s="18"/>
      <c r="F31" s="113" t="s">
        <v>41</v>
      </c>
      <c r="G31" s="33"/>
      <c r="H31" s="33"/>
      <c r="I31" s="33"/>
      <c r="J31" s="114">
        <f>$M$10</f>
        <v>0</v>
      </c>
      <c r="K31" s="33" t="s">
        <v>18</v>
      </c>
      <c r="L31" s="96">
        <f>VLOOKUP($G$9,RATE,MATCH($B31,RATE_Header,0),FALSE)</f>
        <v>0</v>
      </c>
      <c r="M31" s="34">
        <f>L31*J31</f>
        <v>0</v>
      </c>
      <c r="N31" s="18"/>
    </row>
    <row r="32" spans="2:14" ht="17.100000000000001" customHeight="1" collapsed="1" x14ac:dyDescent="0.15">
      <c r="B32" s="15" t="s">
        <v>29</v>
      </c>
      <c r="C32" s="26"/>
      <c r="D32" s="111"/>
      <c r="E32" s="18"/>
      <c r="F32" s="113" t="s">
        <v>40</v>
      </c>
      <c r="G32" s="33"/>
      <c r="H32" s="33"/>
      <c r="I32" s="33"/>
      <c r="J32" s="114">
        <f>kWh</f>
        <v>619</v>
      </c>
      <c r="K32" s="33" t="s">
        <v>18</v>
      </c>
      <c r="L32" s="96">
        <v>0.01</v>
      </c>
      <c r="M32" s="34">
        <f>J32*L32</f>
        <v>6.19</v>
      </c>
      <c r="N32" s="18"/>
    </row>
    <row r="33" spans="2:14" ht="17.100000000000001" hidden="1" customHeight="1" outlineLevel="1" x14ac:dyDescent="0.15">
      <c r="B33" s="15" t="s">
        <v>46</v>
      </c>
      <c r="C33" s="26"/>
      <c r="D33" s="111"/>
      <c r="E33" s="119"/>
      <c r="F33" s="124" t="s">
        <v>55</v>
      </c>
      <c r="G33" s="121"/>
      <c r="H33" s="121"/>
      <c r="I33" s="121"/>
      <c r="J33" s="122">
        <f>kWh</f>
        <v>619</v>
      </c>
      <c r="K33" s="121" t="s">
        <v>18</v>
      </c>
      <c r="L33" s="126">
        <f>ECCR</f>
        <v>0</v>
      </c>
      <c r="M33" s="123">
        <f>J33*L33</f>
        <v>0</v>
      </c>
      <c r="N33" s="18"/>
    </row>
    <row r="34" spans="2:14" ht="17.100000000000001" customHeight="1" collapsed="1" thickBot="1" x14ac:dyDescent="0.2">
      <c r="C34" s="26"/>
      <c r="D34" s="111"/>
      <c r="E34" s="18" t="s">
        <v>66</v>
      </c>
      <c r="F34" s="18"/>
      <c r="G34" s="18"/>
      <c r="H34" s="18"/>
      <c r="I34" s="18"/>
      <c r="J34" s="18"/>
      <c r="K34" s="18"/>
      <c r="L34" s="18"/>
      <c r="M34" s="25">
        <f>SUM(M31:M33)</f>
        <v>6.19</v>
      </c>
      <c r="N34" s="18"/>
    </row>
    <row r="35" spans="2:14" ht="17.100000000000001" customHeight="1" x14ac:dyDescent="0.15">
      <c r="C35" s="26"/>
      <c r="D35" s="99" t="s">
        <v>67</v>
      </c>
      <c r="E35" s="99"/>
      <c r="F35" s="99"/>
      <c r="G35" s="99"/>
      <c r="H35" s="99"/>
      <c r="I35" s="99"/>
      <c r="J35" s="99"/>
      <c r="K35" s="99"/>
      <c r="L35" s="102"/>
      <c r="M35" s="133">
        <f>SUM(M28,M34)</f>
        <v>449.64567159325475</v>
      </c>
      <c r="N35" s="18"/>
    </row>
    <row r="36" spans="2:14" ht="17.100000000000001" customHeight="1" x14ac:dyDescent="0.15">
      <c r="C36" s="26"/>
      <c r="D36" s="18"/>
      <c r="E36" s="18"/>
      <c r="F36" s="18"/>
      <c r="G36" s="18"/>
      <c r="H36" s="18"/>
      <c r="I36" s="18"/>
      <c r="J36" s="18"/>
      <c r="K36" s="18"/>
      <c r="L36" s="18"/>
      <c r="M36" s="25"/>
      <c r="N36" s="18"/>
    </row>
    <row r="37" spans="2:14" ht="17.100000000000001" customHeight="1" thickBot="1" x14ac:dyDescent="0.2">
      <c r="B37" s="15" t="s">
        <v>26</v>
      </c>
      <c r="C37" s="26"/>
      <c r="D37" s="111" t="s">
        <v>52</v>
      </c>
      <c r="E37" s="18" t="s">
        <v>32</v>
      </c>
      <c r="F37" s="18"/>
      <c r="G37" s="18"/>
      <c r="H37" s="18"/>
      <c r="I37" s="18"/>
      <c r="J37" s="86">
        <f>M35</f>
        <v>449.64567159325475</v>
      </c>
      <c r="K37" s="46" t="s">
        <v>23</v>
      </c>
      <c r="L37" s="47">
        <f>Tax_P</f>
        <v>0.08</v>
      </c>
      <c r="M37" s="25">
        <f>J37*L37</f>
        <v>35.971653727460378</v>
      </c>
      <c r="N37" s="18"/>
    </row>
    <row r="38" spans="2:14" ht="17.100000000000001" customHeight="1" thickTop="1" x14ac:dyDescent="0.15">
      <c r="C38" s="19"/>
      <c r="D38" s="49" t="s">
        <v>24</v>
      </c>
      <c r="E38" s="49"/>
      <c r="F38" s="49"/>
      <c r="G38" s="49"/>
      <c r="H38" s="49"/>
      <c r="I38" s="49"/>
      <c r="J38" s="49"/>
      <c r="K38" s="49"/>
      <c r="L38" s="49"/>
      <c r="M38" s="90">
        <f>SUM(M35,M37)</f>
        <v>485.61732532071511</v>
      </c>
      <c r="N38" s="18"/>
    </row>
    <row r="39" spans="2:14" ht="17.100000000000001" customHeight="1" x14ac:dyDescent="0.15">
      <c r="C39" s="87"/>
      <c r="D39" s="87"/>
      <c r="E39" s="87"/>
      <c r="F39" s="87"/>
      <c r="G39" s="87"/>
      <c r="H39" s="87"/>
      <c r="I39" s="87"/>
      <c r="J39" s="87"/>
      <c r="K39" s="87"/>
      <c r="L39" s="87"/>
      <c r="M39" s="87"/>
      <c r="N39" s="87"/>
    </row>
  </sheetData>
  <sheetProtection algorithmName="SHA-512" hashValue="QjFrrrPH+3p3MsZ+Zrx8ubkgci8qtWLuL2nOdEPdxSN/GYKRFDcA/JyhkI9UY4ipZdUJlFNzRFECAEMk0gUfrg==" saltValue="HcizOZyWgkpd8t6EDxBLkQ==" spinCount="100000" sheet="1" formatCells="0" formatColumns="0" formatRows="0"/>
  <protectedRanges>
    <protectedRange sqref="L22" name="Range1_1"/>
  </protectedRanges>
  <mergeCells count="1">
    <mergeCell ref="G3:J4"/>
  </mergeCells>
  <hyperlinks>
    <hyperlink ref="C1" location="Input!A1" tooltip="Go Back to Input Sheet" display="   &gt;&gt;&gt; Go Back to Input Sheet" xr:uid="{00000000-0004-0000-0600-000000000000}"/>
    <hyperlink ref="C1:F1" location="Input!A1" tooltip="Go Back to Input Sheet" display="   &lt;&lt;&lt; Go Back to Input Sheet" xr:uid="{00000000-0004-0000-0600-000001000000}"/>
  </hyperlinks>
  <printOptions horizontalCentered="1"/>
  <pageMargins left="0.25" right="0.25" top="0.25" bottom="0.4" header="0.3" footer="0.3"/>
  <pageSetup scale="98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C000"/>
    <pageSetUpPr fitToPage="1"/>
  </sheetPr>
  <dimension ref="A1:N44"/>
  <sheetViews>
    <sheetView topLeftCell="A34" workbookViewId="0"/>
  </sheetViews>
  <sheetFormatPr defaultColWidth="9.33203125" defaultRowHeight="17.100000000000001" customHeight="1" outlineLevelRow="1" outlineLevelCol="1" x14ac:dyDescent="0.15"/>
  <cols>
    <col min="1" max="1" width="3" style="14" customWidth="1"/>
    <col min="2" max="2" width="7.1640625" style="15" hidden="1" customWidth="1" outlineLevel="1"/>
    <col min="3" max="3" width="3.83203125" style="1" customWidth="1" collapsed="1"/>
    <col min="4" max="4" width="4.33203125" style="1" customWidth="1"/>
    <col min="5" max="7" width="3.83203125" style="1" customWidth="1"/>
    <col min="8" max="8" width="21.6640625" style="1" customWidth="1"/>
    <col min="9" max="9" width="16.6640625" style="1" customWidth="1"/>
    <col min="10" max="10" width="16.83203125" style="1" customWidth="1"/>
    <col min="11" max="11" width="13.5" style="1" customWidth="1"/>
    <col min="12" max="12" width="14" style="1" customWidth="1"/>
    <col min="13" max="13" width="17.5" style="1" customWidth="1"/>
    <col min="14" max="14" width="3.83203125" style="1" customWidth="1"/>
    <col min="15" max="16384" width="9.33203125" style="1"/>
  </cols>
  <sheetData>
    <row r="1" spans="1:14" s="5" customFormat="1" ht="17.100000000000001" customHeight="1" x14ac:dyDescent="0.15">
      <c r="A1" s="13"/>
      <c r="B1" s="30"/>
      <c r="C1" s="56" t="s">
        <v>25</v>
      </c>
      <c r="D1" s="50"/>
      <c r="E1" s="50"/>
      <c r="F1" s="50"/>
    </row>
    <row r="2" spans="1:14" s="5" customFormat="1" ht="17.100000000000001" customHeight="1" x14ac:dyDescent="0.15">
      <c r="A2" s="13"/>
      <c r="B2" s="30"/>
      <c r="C2" s="91"/>
      <c r="D2" s="16"/>
      <c r="E2" s="16"/>
      <c r="F2" s="16"/>
      <c r="G2" s="16"/>
      <c r="H2" s="16"/>
      <c r="I2" s="16"/>
      <c r="J2" s="16"/>
      <c r="K2" s="16"/>
      <c r="L2" s="17"/>
      <c r="M2" s="16"/>
      <c r="N2" s="16"/>
    </row>
    <row r="3" spans="1:14" s="5" customFormat="1" ht="17.100000000000001" customHeight="1" x14ac:dyDescent="0.15">
      <c r="A3" s="13"/>
      <c r="B3" s="30"/>
      <c r="C3" s="16"/>
      <c r="D3" s="16"/>
      <c r="E3" s="16"/>
      <c r="F3" s="16"/>
      <c r="G3" s="275" t="s">
        <v>92</v>
      </c>
      <c r="H3" s="275"/>
      <c r="I3" s="275"/>
      <c r="J3" s="275"/>
      <c r="K3" s="139"/>
      <c r="L3" s="140"/>
      <c r="M3" s="139"/>
      <c r="N3" s="16"/>
    </row>
    <row r="4" spans="1:14" s="5" customFormat="1" ht="17.100000000000001" customHeight="1" x14ac:dyDescent="0.15">
      <c r="A4" s="13"/>
      <c r="B4" s="30"/>
      <c r="C4" s="16"/>
      <c r="D4" s="16"/>
      <c r="E4" s="16"/>
      <c r="F4" s="16"/>
      <c r="G4" s="276"/>
      <c r="H4" s="276"/>
      <c r="I4" s="276"/>
      <c r="J4" s="276"/>
      <c r="K4" s="139"/>
      <c r="L4" s="141" t="s">
        <v>93</v>
      </c>
      <c r="M4" s="139"/>
      <c r="N4" s="16"/>
    </row>
    <row r="5" spans="1:14" s="5" customFormat="1" ht="17.100000000000001" customHeight="1" x14ac:dyDescent="0.15">
      <c r="A5" s="13"/>
      <c r="B5" s="30"/>
      <c r="C5" s="16"/>
      <c r="D5" s="16"/>
      <c r="E5" s="16"/>
      <c r="F5" s="17"/>
      <c r="G5" s="142" t="s">
        <v>95</v>
      </c>
      <c r="H5" s="143"/>
      <c r="I5" s="143"/>
      <c r="J5" s="143"/>
      <c r="K5" s="143"/>
      <c r="L5" s="140" t="s">
        <v>94</v>
      </c>
      <c r="M5" s="143"/>
      <c r="N5" s="16"/>
    </row>
    <row r="6" spans="1:14" ht="13.5" customHeight="1" x14ac:dyDescent="0.15"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</row>
    <row r="7" spans="1:14" ht="17.100000000000001" customHeight="1" x14ac:dyDescent="0.15">
      <c r="C7" s="19"/>
      <c r="D7" s="16" t="s">
        <v>12</v>
      </c>
      <c r="E7" s="16"/>
      <c r="F7" s="18"/>
      <c r="G7" s="105"/>
      <c r="H7" s="106"/>
      <c r="I7" s="107"/>
      <c r="J7" s="107"/>
      <c r="K7" s="16" t="s">
        <v>11</v>
      </c>
      <c r="L7" s="18"/>
      <c r="M7" s="37">
        <f>kWh</f>
        <v>619</v>
      </c>
      <c r="N7" s="18"/>
    </row>
    <row r="8" spans="1:14" ht="17.100000000000001" customHeight="1" x14ac:dyDescent="0.15">
      <c r="C8" s="19"/>
      <c r="D8" s="16" t="s">
        <v>10</v>
      </c>
      <c r="E8" s="16"/>
      <c r="F8" s="18"/>
      <c r="G8" s="172">
        <v>9</v>
      </c>
      <c r="H8" s="18" t="str">
        <f>UPPER(VLOOKUP(G8,RATE,2,FALSE))</f>
        <v>LARGE INDUSTRIAL</v>
      </c>
      <c r="I8" s="108"/>
      <c r="J8" s="108"/>
      <c r="K8" s="16" t="s">
        <v>57</v>
      </c>
      <c r="L8" s="16"/>
      <c r="M8" s="118">
        <f>Billed_kW</f>
        <v>20</v>
      </c>
      <c r="N8" s="18"/>
    </row>
    <row r="9" spans="1:14" ht="17.100000000000001" customHeight="1" x14ac:dyDescent="0.15">
      <c r="C9" s="19"/>
      <c r="D9" s="18"/>
      <c r="E9" s="18"/>
      <c r="F9" s="18"/>
      <c r="G9" s="110"/>
      <c r="H9" s="18"/>
      <c r="I9" s="18"/>
      <c r="J9" s="18"/>
      <c r="K9" s="16" t="s">
        <v>47</v>
      </c>
      <c r="L9" s="16"/>
      <c r="M9" s="118">
        <f>Billed_kW</f>
        <v>20</v>
      </c>
      <c r="N9" s="109"/>
    </row>
    <row r="10" spans="1:14" ht="17.100000000000001" customHeight="1" x14ac:dyDescent="0.15">
      <c r="C10" s="19"/>
      <c r="D10" s="18"/>
      <c r="E10" s="18"/>
      <c r="F10" s="18"/>
      <c r="G10" s="110"/>
      <c r="H10" s="18"/>
      <c r="I10" s="18"/>
      <c r="J10" s="18"/>
      <c r="K10" s="16"/>
      <c r="L10" s="16"/>
      <c r="M10" s="118"/>
      <c r="N10" s="18"/>
    </row>
    <row r="11" spans="1:14" ht="17.100000000000001" customHeight="1" x14ac:dyDescent="0.15">
      <c r="C11" s="19"/>
      <c r="D11" s="18"/>
      <c r="E11" s="18"/>
      <c r="F11" s="18"/>
      <c r="G11" s="110"/>
      <c r="H11" s="18"/>
      <c r="I11" s="18"/>
      <c r="J11" s="18"/>
      <c r="K11" s="16"/>
      <c r="L11" s="16"/>
      <c r="M11" s="118"/>
      <c r="N11" s="18"/>
    </row>
    <row r="12" spans="1:14" ht="17.100000000000001" customHeight="1" x14ac:dyDescent="0.15">
      <c r="B12" s="15" t="s">
        <v>7</v>
      </c>
      <c r="C12" s="28" t="s">
        <v>0</v>
      </c>
      <c r="D12" s="111" t="s">
        <v>13</v>
      </c>
      <c r="E12" s="18" t="s">
        <v>14</v>
      </c>
      <c r="F12" s="18"/>
      <c r="G12" s="18"/>
      <c r="H12" s="18"/>
      <c r="I12" s="18"/>
      <c r="J12" s="112"/>
      <c r="K12" s="18"/>
      <c r="L12" s="86"/>
      <c r="M12" s="86">
        <f>VLOOKUP($G$8,RATE,MATCH($B12,RATE_Header,0),FALSE)</f>
        <v>200</v>
      </c>
      <c r="N12" s="18"/>
    </row>
    <row r="13" spans="1:14" ht="17.100000000000001" customHeight="1" x14ac:dyDescent="0.15">
      <c r="C13" s="28"/>
      <c r="D13" s="111"/>
      <c r="E13" s="18"/>
      <c r="F13" s="18"/>
      <c r="G13" s="18"/>
      <c r="H13" s="18"/>
      <c r="I13" s="18"/>
      <c r="J13" s="112"/>
      <c r="K13" s="18"/>
      <c r="L13" s="86"/>
      <c r="M13" s="86"/>
      <c r="N13" s="18"/>
    </row>
    <row r="14" spans="1:14" ht="17.100000000000001" customHeight="1" x14ac:dyDescent="0.15">
      <c r="C14" s="28"/>
      <c r="D14" s="111" t="s">
        <v>15</v>
      </c>
      <c r="E14" s="18" t="s">
        <v>56</v>
      </c>
      <c r="F14" s="18"/>
      <c r="G14" s="128"/>
      <c r="H14" s="128"/>
      <c r="I14" s="18"/>
      <c r="J14" s="112"/>
      <c r="K14" s="18"/>
      <c r="L14" s="86"/>
      <c r="M14" s="86"/>
      <c r="N14" s="18"/>
    </row>
    <row r="15" spans="1:14" ht="17.100000000000001" customHeight="1" x14ac:dyDescent="0.15">
      <c r="B15" s="15" t="s">
        <v>8</v>
      </c>
      <c r="C15" s="28"/>
      <c r="D15" s="87"/>
      <c r="E15" s="113" t="s">
        <v>114</v>
      </c>
      <c r="F15" s="87"/>
      <c r="G15" s="87"/>
      <c r="H15" s="87"/>
      <c r="I15" s="18"/>
      <c r="J15" s="112">
        <f>M9</f>
        <v>20</v>
      </c>
      <c r="K15" s="18" t="s">
        <v>49</v>
      </c>
      <c r="L15" s="86">
        <f>VLOOKUP($G$8,RATE,MATCH($B15,RATE_Header,0),FALSE)</f>
        <v>6</v>
      </c>
      <c r="M15" s="86">
        <f>J15*L15</f>
        <v>120</v>
      </c>
      <c r="N15" s="18"/>
    </row>
    <row r="16" spans="1:14" ht="17.100000000000001" customHeight="1" x14ac:dyDescent="0.15">
      <c r="B16" s="15" t="s">
        <v>9</v>
      </c>
      <c r="C16" s="28"/>
      <c r="D16" s="111"/>
      <c r="E16" s="113" t="s">
        <v>115</v>
      </c>
      <c r="F16" s="18"/>
      <c r="G16" s="18"/>
      <c r="H16" s="18"/>
      <c r="I16" s="18"/>
      <c r="J16" s="112">
        <f>M8</f>
        <v>20</v>
      </c>
      <c r="K16" s="18" t="s">
        <v>49</v>
      </c>
      <c r="L16" s="86">
        <f>VLOOKUP($G$8,RATE,MATCH($B16,RATE_Header,0),FALSE)</f>
        <v>2</v>
      </c>
      <c r="M16" s="86">
        <f>J16*L16</f>
        <v>40</v>
      </c>
      <c r="N16" s="18"/>
    </row>
    <row r="17" spans="2:14" ht="17.100000000000001" customHeight="1" x14ac:dyDescent="0.15">
      <c r="C17" s="28"/>
      <c r="D17" s="87"/>
      <c r="E17" s="35" t="s">
        <v>116</v>
      </c>
      <c r="F17" s="36"/>
      <c r="G17" s="36"/>
      <c r="H17" s="35"/>
      <c r="I17" s="35"/>
      <c r="J17" s="138"/>
      <c r="K17" s="42"/>
      <c r="L17" s="89"/>
      <c r="M17" s="183">
        <f>SUM(M15:M16)</f>
        <v>160</v>
      </c>
      <c r="N17" s="18"/>
    </row>
    <row r="18" spans="2:14" ht="17.100000000000001" customHeight="1" x14ac:dyDescent="0.15">
      <c r="C18" s="28"/>
      <c r="D18" s="111"/>
      <c r="E18" s="18"/>
      <c r="F18" s="18"/>
      <c r="G18" s="128"/>
      <c r="H18" s="128"/>
      <c r="I18" s="128"/>
      <c r="J18" s="112"/>
      <c r="K18" s="18"/>
      <c r="L18" s="86"/>
      <c r="M18" s="86"/>
      <c r="N18" s="18"/>
    </row>
    <row r="19" spans="2:14" ht="17.100000000000001" customHeight="1" x14ac:dyDescent="0.15">
      <c r="C19" s="19"/>
      <c r="D19" s="18"/>
      <c r="E19" s="18"/>
      <c r="F19" s="18"/>
      <c r="G19" s="18"/>
      <c r="H19" s="18"/>
      <c r="I19" s="18"/>
      <c r="J19" s="112"/>
      <c r="K19" s="18"/>
      <c r="L19" s="18"/>
      <c r="M19" s="25"/>
      <c r="N19" s="18"/>
    </row>
    <row r="20" spans="2:14" ht="17.100000000000001" customHeight="1" x14ac:dyDescent="0.15">
      <c r="C20" s="28" t="s">
        <v>1</v>
      </c>
      <c r="D20" s="111" t="s">
        <v>21</v>
      </c>
      <c r="E20" s="18" t="s">
        <v>16</v>
      </c>
      <c r="F20" s="18"/>
      <c r="G20" s="18"/>
      <c r="H20" s="18"/>
      <c r="I20" s="37">
        <f>IFERROR(M7/M9,0)</f>
        <v>30.95</v>
      </c>
      <c r="J20" s="37" t="s">
        <v>37</v>
      </c>
      <c r="K20" s="18"/>
      <c r="L20" s="18"/>
      <c r="M20" s="25"/>
      <c r="N20" s="18"/>
    </row>
    <row r="21" spans="2:14" ht="17.100000000000001" customHeight="1" x14ac:dyDescent="0.15">
      <c r="C21" s="28"/>
      <c r="D21" s="18"/>
      <c r="E21" s="110"/>
      <c r="F21" s="113" t="s">
        <v>17</v>
      </c>
      <c r="G21" s="113" t="s">
        <v>50</v>
      </c>
      <c r="H21" s="113"/>
      <c r="I21" s="33"/>
      <c r="J21" s="160">
        <f>MIN(I20,200)*M9</f>
        <v>619</v>
      </c>
      <c r="K21" s="33" t="s">
        <v>63</v>
      </c>
      <c r="L21" s="33"/>
      <c r="M21" s="34"/>
      <c r="N21" s="18"/>
    </row>
    <row r="22" spans="2:14" ht="17.100000000000001" customHeight="1" x14ac:dyDescent="0.15">
      <c r="B22" s="15" t="s">
        <v>91</v>
      </c>
      <c r="C22" s="28"/>
      <c r="D22" s="18"/>
      <c r="E22" s="110"/>
      <c r="F22" s="113"/>
      <c r="G22" s="113" t="s">
        <v>104</v>
      </c>
      <c r="H22" s="113"/>
      <c r="I22" s="33"/>
      <c r="J22" s="115">
        <f>MIN(J$21,10000)</f>
        <v>619</v>
      </c>
      <c r="K22" s="33" t="s">
        <v>18</v>
      </c>
      <c r="L22" s="96">
        <f>VLOOKUP($G$8,RATE,MATCH($B22,RATE_Header,0),FALSE)</f>
        <v>6.0990000000000003E-2</v>
      </c>
      <c r="M22" s="34">
        <f>J22*L22</f>
        <v>37.752810000000004</v>
      </c>
      <c r="N22" s="18"/>
    </row>
    <row r="23" spans="2:14" ht="17.100000000000001" customHeight="1" x14ac:dyDescent="0.15">
      <c r="B23" s="15" t="s">
        <v>107</v>
      </c>
      <c r="C23" s="28"/>
      <c r="D23" s="18"/>
      <c r="E23" s="110"/>
      <c r="F23" s="113"/>
      <c r="G23" s="113" t="s">
        <v>105</v>
      </c>
      <c r="H23" s="113"/>
      <c r="I23" s="33"/>
      <c r="J23" s="115">
        <f>J$21-SUM(J22:J22)</f>
        <v>0</v>
      </c>
      <c r="K23" s="33" t="s">
        <v>18</v>
      </c>
      <c r="L23" s="96">
        <f>VLOOKUP($G$8,RATE,MATCH($B23,RATE_Header,0),FALSE)</f>
        <v>6.0990000000000003E-2</v>
      </c>
      <c r="M23" s="34">
        <f>J23*L23</f>
        <v>0</v>
      </c>
      <c r="N23" s="18"/>
    </row>
    <row r="24" spans="2:14" ht="17.100000000000001" customHeight="1" x14ac:dyDescent="0.15">
      <c r="B24" s="15" t="s">
        <v>43</v>
      </c>
      <c r="C24" s="28"/>
      <c r="D24" s="18"/>
      <c r="E24" s="110"/>
      <c r="F24" s="113" t="s">
        <v>19</v>
      </c>
      <c r="G24" s="113" t="s">
        <v>51</v>
      </c>
      <c r="H24" s="113"/>
      <c r="I24" s="33"/>
      <c r="J24" s="115">
        <f>IF(I$20&gt;400,200,IF(I$20-200&gt;0,I$20-200,0))*M$9</f>
        <v>0</v>
      </c>
      <c r="K24" s="33" t="s">
        <v>18</v>
      </c>
      <c r="L24" s="96">
        <f>VLOOKUP($G$8,RATE,MATCH($B24,RATE_Header,0),FALSE)</f>
        <v>5.6000000000000001E-2</v>
      </c>
      <c r="M24" s="34">
        <f>J24*L24</f>
        <v>0</v>
      </c>
      <c r="N24" s="18"/>
    </row>
    <row r="25" spans="2:14" ht="17.100000000000001" customHeight="1" x14ac:dyDescent="0.15">
      <c r="B25" s="15" t="s">
        <v>103</v>
      </c>
      <c r="C25" s="28"/>
      <c r="D25" s="18"/>
      <c r="E25" s="110"/>
      <c r="F25" s="113" t="s">
        <v>38</v>
      </c>
      <c r="G25" s="113" t="s">
        <v>51</v>
      </c>
      <c r="H25" s="113"/>
      <c r="I25" s="33"/>
      <c r="J25" s="115">
        <f>IF(I$20&gt;600,200,IF(I$20-400&lt;0,0,MIN(I$20-400,200)))*M$9</f>
        <v>0</v>
      </c>
      <c r="K25" s="33" t="s">
        <v>18</v>
      </c>
      <c r="L25" s="96">
        <f>VLOOKUP($G$8,RATE,MATCH($B25,RATE_Header,0),FALSE)</f>
        <v>5.3499999999999999E-2</v>
      </c>
      <c r="M25" s="34">
        <f>J25*L25</f>
        <v>0</v>
      </c>
      <c r="N25" s="18"/>
    </row>
    <row r="26" spans="2:14" ht="17.100000000000001" customHeight="1" x14ac:dyDescent="0.15">
      <c r="B26" s="15" t="s">
        <v>44</v>
      </c>
      <c r="C26" s="28"/>
      <c r="D26" s="18"/>
      <c r="E26" s="110"/>
      <c r="F26" s="113" t="s">
        <v>38</v>
      </c>
      <c r="G26" s="113" t="s">
        <v>106</v>
      </c>
      <c r="H26" s="113"/>
      <c r="I26" s="33"/>
      <c r="J26" s="115">
        <f>IF(I$20&lt;600,0,I$20-600)*M$9</f>
        <v>0</v>
      </c>
      <c r="K26" s="33" t="s">
        <v>18</v>
      </c>
      <c r="L26" s="96" t="e">
        <f>VLOOKUP($G$8,RATE,MATCH($B26,RATE_Header,0),FALSE)</f>
        <v>#N/A</v>
      </c>
      <c r="M26" s="34" t="e">
        <f>J26*L26</f>
        <v>#N/A</v>
      </c>
      <c r="N26" s="18"/>
    </row>
    <row r="27" spans="2:14" ht="17.100000000000001" customHeight="1" x14ac:dyDescent="0.15">
      <c r="C27" s="28"/>
      <c r="D27" s="18"/>
      <c r="E27" s="35" t="s">
        <v>64</v>
      </c>
      <c r="F27" s="36"/>
      <c r="G27" s="36"/>
      <c r="H27" s="35"/>
      <c r="I27" s="35"/>
      <c r="J27" s="138">
        <f>SUM(J22:J26)</f>
        <v>619</v>
      </c>
      <c r="K27" s="42" t="s">
        <v>63</v>
      </c>
      <c r="L27" s="89"/>
      <c r="M27" s="44" t="e">
        <f>SUM(M22:M26)</f>
        <v>#N/A</v>
      </c>
      <c r="N27" s="18"/>
    </row>
    <row r="28" spans="2:14" ht="17.100000000000001" customHeight="1" x14ac:dyDescent="0.15">
      <c r="C28" s="19"/>
      <c r="D28" s="18"/>
      <c r="E28" s="110"/>
      <c r="F28" s="18"/>
      <c r="G28" s="18"/>
      <c r="H28" s="18"/>
      <c r="I28" s="18"/>
      <c r="J28" s="37"/>
      <c r="K28" s="18"/>
      <c r="L28" s="18"/>
      <c r="M28" s="25"/>
      <c r="N28" s="18"/>
    </row>
    <row r="29" spans="2:14" ht="17.100000000000001" customHeight="1" x14ac:dyDescent="0.15">
      <c r="C29" s="26"/>
      <c r="D29" s="111" t="s">
        <v>59</v>
      </c>
      <c r="E29" s="18"/>
      <c r="F29" s="18"/>
      <c r="G29" s="18"/>
      <c r="H29" s="18"/>
      <c r="I29" s="18"/>
      <c r="J29" s="112"/>
      <c r="K29" s="18"/>
      <c r="L29" s="86"/>
      <c r="M29" s="25"/>
      <c r="N29" s="18"/>
    </row>
    <row r="30" spans="2:14" ht="17.100000000000001" customHeight="1" x14ac:dyDescent="0.15">
      <c r="C30" s="26"/>
      <c r="D30" s="111"/>
      <c r="E30" s="18"/>
      <c r="F30" s="113" t="s">
        <v>14</v>
      </c>
      <c r="G30" s="113"/>
      <c r="H30" s="33"/>
      <c r="I30" s="115"/>
      <c r="J30" s="33"/>
      <c r="K30" s="96"/>
      <c r="L30" s="34"/>
      <c r="M30" s="116">
        <f>M12</f>
        <v>200</v>
      </c>
      <c r="N30" s="18"/>
    </row>
    <row r="31" spans="2:14" ht="17.100000000000001" customHeight="1" x14ac:dyDescent="0.15">
      <c r="B31" s="15" t="s">
        <v>28</v>
      </c>
      <c r="C31" s="26"/>
      <c r="D31" s="111"/>
      <c r="E31" s="18"/>
      <c r="F31" s="124" t="s">
        <v>62</v>
      </c>
      <c r="G31" s="124"/>
      <c r="H31" s="121"/>
      <c r="I31" s="125"/>
      <c r="J31" s="125">
        <f>M9</f>
        <v>20</v>
      </c>
      <c r="K31" s="126" t="s">
        <v>48</v>
      </c>
      <c r="L31" s="137">
        <f>VLOOKUP($G$8,RATE,MATCH($B31,RATE_Header,0),FALSE)</f>
        <v>6</v>
      </c>
      <c r="M31" s="127">
        <f>J31*L31</f>
        <v>120</v>
      </c>
      <c r="N31" s="18"/>
    </row>
    <row r="32" spans="2:14" ht="17.100000000000001" customHeight="1" thickBot="1" x14ac:dyDescent="0.2">
      <c r="C32" s="26"/>
      <c r="D32" s="111"/>
      <c r="E32" s="129" t="s">
        <v>65</v>
      </c>
      <c r="F32" s="18"/>
      <c r="G32" s="18"/>
      <c r="H32" s="18"/>
      <c r="I32" s="18"/>
      <c r="J32" s="18"/>
      <c r="K32" s="18"/>
      <c r="L32" s="93"/>
      <c r="M32" s="25">
        <f>SUM(M30:M31)</f>
        <v>320</v>
      </c>
      <c r="N32" s="18"/>
    </row>
    <row r="33" spans="2:14" ht="17.100000000000001" customHeight="1" x14ac:dyDescent="0.15">
      <c r="C33" s="26"/>
      <c r="D33" s="117" t="s">
        <v>61</v>
      </c>
      <c r="E33" s="99"/>
      <c r="F33" s="99"/>
      <c r="G33" s="99"/>
      <c r="H33" s="99"/>
      <c r="I33" s="99"/>
      <c r="J33" s="99"/>
      <c r="K33" s="99"/>
      <c r="L33" s="102"/>
      <c r="M33" s="133" t="e">
        <f>MAX(SUM(M12,M17,M27),M32)</f>
        <v>#N/A</v>
      </c>
      <c r="N33" s="18"/>
    </row>
    <row r="34" spans="2:14" ht="17.100000000000001" customHeight="1" x14ac:dyDescent="0.15">
      <c r="C34" s="26"/>
      <c r="D34" s="111"/>
      <c r="E34" s="18"/>
      <c r="F34" s="18"/>
      <c r="G34" s="18"/>
      <c r="H34" s="18"/>
      <c r="I34" s="18"/>
      <c r="J34" s="18"/>
      <c r="K34" s="18"/>
      <c r="L34" s="93"/>
      <c r="M34" s="86"/>
      <c r="N34" s="18"/>
    </row>
    <row r="35" spans="2:14" ht="17.100000000000001" customHeight="1" x14ac:dyDescent="0.15">
      <c r="C35" s="19"/>
      <c r="D35" s="111" t="s">
        <v>39</v>
      </c>
      <c r="E35" s="110" t="s">
        <v>60</v>
      </c>
      <c r="F35" s="18"/>
      <c r="G35" s="18"/>
      <c r="H35" s="18"/>
      <c r="I35" s="18"/>
      <c r="J35" s="37"/>
      <c r="K35" s="18"/>
      <c r="L35" s="18"/>
      <c r="M35" s="25"/>
      <c r="N35" s="18"/>
    </row>
    <row r="36" spans="2:14" ht="17.100000000000001" hidden="1" customHeight="1" outlineLevel="1" x14ac:dyDescent="0.15">
      <c r="B36" s="15" t="s">
        <v>30</v>
      </c>
      <c r="C36" s="26"/>
      <c r="D36" s="111"/>
      <c r="E36" s="18"/>
      <c r="F36" s="113" t="s">
        <v>41</v>
      </c>
      <c r="G36" s="33"/>
      <c r="H36" s="33"/>
      <c r="I36" s="33"/>
      <c r="J36" s="114">
        <f>$M$10</f>
        <v>0</v>
      </c>
      <c r="K36" s="33" t="s">
        <v>18</v>
      </c>
      <c r="L36" s="96">
        <f>VLOOKUP($G$8,RATE,MATCH($B36,RATE_Header,0),FALSE)</f>
        <v>0</v>
      </c>
      <c r="M36" s="34">
        <f>L36*J36</f>
        <v>0</v>
      </c>
      <c r="N36" s="18"/>
    </row>
    <row r="37" spans="2:14" ht="17.100000000000001" customHeight="1" collapsed="1" x14ac:dyDescent="0.15">
      <c r="B37" s="15" t="s">
        <v>29</v>
      </c>
      <c r="C37" s="26"/>
      <c r="D37" s="111"/>
      <c r="E37" s="18"/>
      <c r="F37" s="113" t="s">
        <v>40</v>
      </c>
      <c r="G37" s="33"/>
      <c r="H37" s="33"/>
      <c r="I37" s="33"/>
      <c r="J37" s="114">
        <f>kWh</f>
        <v>619</v>
      </c>
      <c r="K37" s="33" t="s">
        <v>18</v>
      </c>
      <c r="L37" s="96">
        <f>PCA</f>
        <v>2.5000000000000001E-2</v>
      </c>
      <c r="M37" s="34">
        <f>J37*L37</f>
        <v>15.475000000000001</v>
      </c>
      <c r="N37" s="18"/>
    </row>
    <row r="38" spans="2:14" ht="17.100000000000001" hidden="1" customHeight="1" outlineLevel="1" x14ac:dyDescent="0.15">
      <c r="B38" s="15" t="s">
        <v>46</v>
      </c>
      <c r="C38" s="26"/>
      <c r="D38" s="111"/>
      <c r="E38" s="119"/>
      <c r="F38" s="124" t="s">
        <v>55</v>
      </c>
      <c r="G38" s="121"/>
      <c r="H38" s="121"/>
      <c r="I38" s="121"/>
      <c r="J38" s="122">
        <f>kWh</f>
        <v>619</v>
      </c>
      <c r="K38" s="121" t="s">
        <v>18</v>
      </c>
      <c r="L38" s="126">
        <f>ECCR</f>
        <v>0</v>
      </c>
      <c r="M38" s="123">
        <f>J38*L38</f>
        <v>0</v>
      </c>
      <c r="N38" s="18"/>
    </row>
    <row r="39" spans="2:14" ht="17.100000000000001" customHeight="1" collapsed="1" thickBot="1" x14ac:dyDescent="0.2">
      <c r="C39" s="26"/>
      <c r="D39" s="111"/>
      <c r="E39" s="18" t="s">
        <v>66</v>
      </c>
      <c r="F39" s="18"/>
      <c r="G39" s="18"/>
      <c r="H39" s="18"/>
      <c r="I39" s="18"/>
      <c r="J39" s="18"/>
      <c r="K39" s="18"/>
      <c r="L39" s="18"/>
      <c r="M39" s="25">
        <f>SUM(M36:M38)</f>
        <v>15.475000000000001</v>
      </c>
      <c r="N39" s="18"/>
    </row>
    <row r="40" spans="2:14" ht="17.100000000000001" customHeight="1" x14ac:dyDescent="0.15">
      <c r="C40" s="26"/>
      <c r="D40" s="99" t="s">
        <v>67</v>
      </c>
      <c r="E40" s="99"/>
      <c r="F40" s="99"/>
      <c r="G40" s="99"/>
      <c r="H40" s="99"/>
      <c r="I40" s="99"/>
      <c r="J40" s="99"/>
      <c r="K40" s="99"/>
      <c r="L40" s="102"/>
      <c r="M40" s="133" t="e">
        <f>SUM(M33,M39)</f>
        <v>#N/A</v>
      </c>
      <c r="N40" s="18"/>
    </row>
    <row r="41" spans="2:14" ht="17.100000000000001" customHeight="1" x14ac:dyDescent="0.15">
      <c r="C41" s="26"/>
      <c r="D41" s="18"/>
      <c r="E41" s="18"/>
      <c r="F41" s="18"/>
      <c r="G41" s="18"/>
      <c r="H41" s="18"/>
      <c r="I41" s="18"/>
      <c r="J41" s="18"/>
      <c r="K41" s="18"/>
      <c r="L41" s="18"/>
      <c r="M41" s="25"/>
      <c r="N41" s="18"/>
    </row>
    <row r="42" spans="2:14" ht="17.100000000000001" customHeight="1" thickBot="1" x14ac:dyDescent="0.2">
      <c r="B42" s="15" t="s">
        <v>26</v>
      </c>
      <c r="C42" s="26"/>
      <c r="D42" s="111" t="s">
        <v>52</v>
      </c>
      <c r="E42" s="18" t="s">
        <v>32</v>
      </c>
      <c r="F42" s="18"/>
      <c r="G42" s="18"/>
      <c r="H42" s="18"/>
      <c r="I42" s="18"/>
      <c r="J42" s="86" t="e">
        <f>M40</f>
        <v>#N/A</v>
      </c>
      <c r="K42" s="46" t="s">
        <v>23</v>
      </c>
      <c r="L42" s="47">
        <f>Tax_P</f>
        <v>0.08</v>
      </c>
      <c r="M42" s="25" t="e">
        <f>J42*L42</f>
        <v>#N/A</v>
      </c>
      <c r="N42" s="18"/>
    </row>
    <row r="43" spans="2:14" ht="17.100000000000001" customHeight="1" thickTop="1" x14ac:dyDescent="0.15">
      <c r="C43" s="19"/>
      <c r="D43" s="49" t="s">
        <v>24</v>
      </c>
      <c r="E43" s="49"/>
      <c r="F43" s="49"/>
      <c r="G43" s="49"/>
      <c r="H43" s="49"/>
      <c r="I43" s="49"/>
      <c r="J43" s="49"/>
      <c r="K43" s="49"/>
      <c r="L43" s="49"/>
      <c r="M43" s="90" t="e">
        <f>SUM(M40,M42)</f>
        <v>#N/A</v>
      </c>
      <c r="N43" s="18"/>
    </row>
    <row r="44" spans="2:14" ht="17.100000000000001" customHeight="1" x14ac:dyDescent="0.15">
      <c r="C44" s="87"/>
      <c r="D44" s="87"/>
      <c r="E44" s="87"/>
      <c r="F44" s="87"/>
      <c r="G44" s="87"/>
      <c r="H44" s="87"/>
      <c r="I44" s="87"/>
      <c r="J44" s="87"/>
      <c r="K44" s="87"/>
      <c r="L44" s="87"/>
      <c r="M44" s="87"/>
      <c r="N44" s="87"/>
    </row>
  </sheetData>
  <sheetProtection formatCells="0" formatColumns="0" formatRows="0"/>
  <protectedRanges>
    <protectedRange sqref="L27 L17" name="Range1_1"/>
  </protectedRanges>
  <mergeCells count="1">
    <mergeCell ref="G3:J4"/>
  </mergeCells>
  <hyperlinks>
    <hyperlink ref="C1" location="Input!A1" tooltip="Go Back to Input Sheet" display="   &gt;&gt;&gt; Go Back to Input Sheet" xr:uid="{00000000-0004-0000-0700-000000000000}"/>
    <hyperlink ref="C1:F1" location="Input!A1" tooltip="Go Back to Input Sheet" display="   &lt;&lt;&lt; Go Back to Input Sheet" xr:uid="{00000000-0004-0000-0700-000001000000}"/>
  </hyperlinks>
  <printOptions horizontalCentered="1"/>
  <pageMargins left="0.25" right="0.25" top="0.25" bottom="0.4" header="0.3" footer="0.3"/>
  <pageSetup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7030A0"/>
  </sheetPr>
  <dimension ref="A1:K63"/>
  <sheetViews>
    <sheetView zoomScaleNormal="100" zoomScaleSheetLayoutView="100" workbookViewId="0">
      <selection activeCell="F18" sqref="F18"/>
    </sheetView>
  </sheetViews>
  <sheetFormatPr defaultColWidth="9.1640625" defaultRowHeight="14.1" customHeight="1" x14ac:dyDescent="0.15"/>
  <cols>
    <col min="1" max="1" width="3.5" style="175" customWidth="1"/>
    <col min="2" max="2" width="7.5" style="182" customWidth="1"/>
    <col min="3" max="3" width="39.5" style="177" customWidth="1"/>
    <col min="4" max="4" width="17.1640625" style="177" customWidth="1"/>
    <col min="5" max="5" width="3.5" style="177" customWidth="1"/>
    <col min="6" max="6" width="17.1640625" style="177" customWidth="1"/>
    <col min="7" max="7" width="3.5" style="177" customWidth="1"/>
    <col min="8" max="8" width="12.33203125" style="178" bestFit="1" customWidth="1"/>
    <col min="9" max="9" width="22.33203125" style="177" bestFit="1" customWidth="1"/>
    <col min="10" max="10" width="2.1640625" style="177" customWidth="1"/>
    <col min="11" max="16384" width="9.1640625" style="175"/>
  </cols>
  <sheetData>
    <row r="1" spans="1:11" ht="14.1" customHeight="1" x14ac:dyDescent="0.15">
      <c r="A1" s="173"/>
      <c r="B1" s="174"/>
      <c r="C1" s="173"/>
      <c r="D1" s="173"/>
      <c r="E1" s="173"/>
      <c r="F1" s="173"/>
      <c r="G1" s="173"/>
      <c r="H1" s="173"/>
      <c r="I1" s="173"/>
      <c r="J1" s="173"/>
      <c r="K1" s="173"/>
    </row>
    <row r="2" spans="1:11" ht="14.1" customHeight="1" x14ac:dyDescent="0.15">
      <c r="B2" s="176" t="s">
        <v>76</v>
      </c>
    </row>
    <row r="3" spans="1:11" ht="14.1" customHeight="1" x14ac:dyDescent="0.15">
      <c r="B3" s="179" t="s">
        <v>134</v>
      </c>
      <c r="C3" s="180"/>
      <c r="D3" s="180"/>
      <c r="E3" s="180"/>
      <c r="F3" s="180"/>
      <c r="G3" s="180"/>
      <c r="H3" s="180"/>
      <c r="I3" s="180"/>
    </row>
    <row r="4" spans="1:11" ht="14.1" customHeight="1" x14ac:dyDescent="0.15">
      <c r="B4" s="181"/>
      <c r="C4" s="173"/>
      <c r="D4" s="173"/>
      <c r="E4" s="173"/>
      <c r="F4" s="173"/>
      <c r="G4" s="173"/>
      <c r="H4" s="173"/>
      <c r="I4" s="173"/>
    </row>
    <row r="5" spans="1:11" ht="14.1" customHeight="1" x14ac:dyDescent="0.15">
      <c r="B5" s="279"/>
      <c r="C5" s="279"/>
      <c r="D5" s="210" t="s">
        <v>172</v>
      </c>
      <c r="E5" s="224"/>
      <c r="F5" s="229">
        <v>2023</v>
      </c>
    </row>
    <row r="6" spans="1:11" ht="14.1" customHeight="1" thickBot="1" x14ac:dyDescent="0.2">
      <c r="B6" s="91"/>
      <c r="C6" s="193" t="s">
        <v>138</v>
      </c>
      <c r="D6" s="211" t="s">
        <v>156</v>
      </c>
      <c r="E6" s="225"/>
      <c r="F6" s="211" t="s">
        <v>156</v>
      </c>
    </row>
    <row r="7" spans="1:11" ht="14.1" customHeight="1" thickTop="1" x14ac:dyDescent="0.15">
      <c r="B7" s="91"/>
      <c r="C7" s="194"/>
      <c r="D7" s="212"/>
      <c r="E7" s="91"/>
      <c r="F7" s="212"/>
    </row>
    <row r="8" spans="1:11" ht="14.1" customHeight="1" x14ac:dyDescent="0.15">
      <c r="B8" s="278" t="s">
        <v>77</v>
      </c>
      <c r="C8" s="195" t="s">
        <v>77</v>
      </c>
      <c r="D8" s="213"/>
      <c r="E8" s="226"/>
      <c r="F8" s="213"/>
    </row>
    <row r="9" spans="1:11" ht="14.1" customHeight="1" x14ac:dyDescent="0.15">
      <c r="B9" s="278"/>
      <c r="C9" s="196" t="s">
        <v>139</v>
      </c>
      <c r="D9" s="214">
        <v>22</v>
      </c>
      <c r="E9" s="226"/>
      <c r="F9" s="214">
        <v>22</v>
      </c>
    </row>
    <row r="10" spans="1:11" ht="14.1" customHeight="1" x14ac:dyDescent="0.15">
      <c r="B10" s="278"/>
      <c r="C10" s="197" t="s">
        <v>140</v>
      </c>
      <c r="D10" s="214"/>
      <c r="E10" s="226"/>
      <c r="F10" s="230"/>
    </row>
    <row r="11" spans="1:11" ht="14.1" customHeight="1" x14ac:dyDescent="0.15">
      <c r="B11" s="278"/>
      <c r="C11" s="198" t="s">
        <v>141</v>
      </c>
      <c r="D11" s="215">
        <v>0.12669</v>
      </c>
      <c r="E11" s="226"/>
      <c r="F11" s="215">
        <v>0.11448</v>
      </c>
      <c r="H11" s="266"/>
    </row>
    <row r="12" spans="1:11" ht="14.1" customHeight="1" x14ac:dyDescent="0.15">
      <c r="B12" s="278"/>
      <c r="C12" s="198" t="s">
        <v>78</v>
      </c>
      <c r="D12" s="215">
        <v>0.12169000000000001</v>
      </c>
      <c r="E12" s="226"/>
      <c r="F12" s="215">
        <v>0.10996</v>
      </c>
      <c r="H12" s="266"/>
    </row>
    <row r="13" spans="1:11" ht="14.1" customHeight="1" x14ac:dyDescent="0.15">
      <c r="B13" s="278"/>
      <c r="C13" s="199" t="s">
        <v>79</v>
      </c>
      <c r="D13" s="216">
        <v>0.11169000000000001</v>
      </c>
      <c r="E13" s="226"/>
      <c r="F13" s="216">
        <v>0.10093000000000001</v>
      </c>
      <c r="H13" s="266"/>
    </row>
    <row r="14" spans="1:11" ht="14.1" customHeight="1" x14ac:dyDescent="0.15">
      <c r="B14" s="192"/>
      <c r="C14" s="200"/>
      <c r="D14" s="217"/>
      <c r="E14" s="226"/>
      <c r="F14" s="200"/>
    </row>
    <row r="15" spans="1:11" ht="14.1" customHeight="1" x14ac:dyDescent="0.15">
      <c r="B15" s="278" t="s">
        <v>135</v>
      </c>
      <c r="C15" s="201" t="s">
        <v>142</v>
      </c>
      <c r="D15" s="218"/>
      <c r="E15" s="200"/>
      <c r="F15" s="218"/>
    </row>
    <row r="16" spans="1:11" ht="14.1" customHeight="1" x14ac:dyDescent="0.15">
      <c r="B16" s="278"/>
      <c r="C16" s="196" t="s">
        <v>139</v>
      </c>
      <c r="D16" s="214">
        <v>30</v>
      </c>
      <c r="E16" s="226"/>
      <c r="F16" s="214">
        <v>30</v>
      </c>
    </row>
    <row r="17" spans="2:8" ht="14.1" customHeight="1" x14ac:dyDescent="0.15">
      <c r="B17" s="278"/>
      <c r="C17" s="197" t="s">
        <v>140</v>
      </c>
      <c r="D17" s="219"/>
      <c r="E17" s="226"/>
      <c r="F17" s="219"/>
    </row>
    <row r="18" spans="2:8" ht="14.1" customHeight="1" x14ac:dyDescent="0.15">
      <c r="B18" s="278"/>
      <c r="C18" s="198" t="s">
        <v>80</v>
      </c>
      <c r="D18" s="215">
        <v>0.15407000000000001</v>
      </c>
      <c r="E18" s="226"/>
      <c r="F18" s="215">
        <v>0.13922000000000001</v>
      </c>
      <c r="H18" s="266"/>
    </row>
    <row r="19" spans="2:8" ht="14.1" customHeight="1" x14ac:dyDescent="0.15">
      <c r="B19" s="278"/>
      <c r="C19" s="202" t="s">
        <v>143</v>
      </c>
      <c r="D19" s="216">
        <v>0.13907000000000003</v>
      </c>
      <c r="E19" s="226"/>
      <c r="F19" s="216">
        <v>0.12567</v>
      </c>
      <c r="H19" s="266"/>
    </row>
    <row r="20" spans="2:8" ht="14.1" customHeight="1" x14ac:dyDescent="0.15">
      <c r="B20" s="91"/>
      <c r="C20" s="203"/>
      <c r="D20" s="220"/>
      <c r="E20" s="200"/>
      <c r="F20" s="220"/>
    </row>
    <row r="21" spans="2:8" ht="14.1" customHeight="1" x14ac:dyDescent="0.15">
      <c r="B21" s="278" t="s">
        <v>136</v>
      </c>
      <c r="C21" s="201" t="s">
        <v>144</v>
      </c>
      <c r="D21" s="213"/>
      <c r="E21" s="226"/>
      <c r="F21" s="213"/>
    </row>
    <row r="22" spans="2:8" ht="14.1" customHeight="1" x14ac:dyDescent="0.15">
      <c r="B22" s="278"/>
      <c r="C22" s="196" t="s">
        <v>139</v>
      </c>
      <c r="D22" s="214">
        <v>0</v>
      </c>
      <c r="E22" s="226"/>
      <c r="F22" s="214">
        <v>0</v>
      </c>
    </row>
    <row r="23" spans="2:8" ht="14.1" customHeight="1" x14ac:dyDescent="0.15">
      <c r="B23" s="278"/>
      <c r="C23" s="196" t="s">
        <v>145</v>
      </c>
      <c r="D23" s="214"/>
      <c r="E23" s="226"/>
      <c r="F23" s="214"/>
    </row>
    <row r="24" spans="2:8" ht="14.1" customHeight="1" x14ac:dyDescent="0.15">
      <c r="B24" s="278"/>
      <c r="C24" s="199" t="s">
        <v>84</v>
      </c>
      <c r="D24" s="216">
        <v>0.11465</v>
      </c>
      <c r="E24" s="226"/>
      <c r="F24" s="216">
        <v>0.1036</v>
      </c>
      <c r="H24" s="266"/>
    </row>
    <row r="25" spans="2:8" ht="14.1" customHeight="1" x14ac:dyDescent="0.15">
      <c r="B25" s="192"/>
      <c r="C25" s="204"/>
      <c r="D25" s="200"/>
      <c r="E25" s="200"/>
      <c r="F25" s="200"/>
    </row>
    <row r="26" spans="2:8" ht="14.1" customHeight="1" x14ac:dyDescent="0.15">
      <c r="B26" s="278" t="s">
        <v>83</v>
      </c>
      <c r="C26" s="201" t="s">
        <v>83</v>
      </c>
      <c r="D26" s="221"/>
      <c r="E26" s="200"/>
      <c r="F26" s="221"/>
    </row>
    <row r="27" spans="2:8" ht="14.1" customHeight="1" x14ac:dyDescent="0.15">
      <c r="B27" s="278"/>
      <c r="C27" s="196" t="s">
        <v>139</v>
      </c>
      <c r="D27" s="214">
        <v>35</v>
      </c>
      <c r="E27" s="226"/>
      <c r="F27" s="214">
        <v>35</v>
      </c>
    </row>
    <row r="28" spans="2:8" ht="14.1" customHeight="1" x14ac:dyDescent="0.15">
      <c r="B28" s="278"/>
      <c r="C28" s="196" t="s">
        <v>146</v>
      </c>
      <c r="D28" s="214">
        <v>4</v>
      </c>
      <c r="E28" s="226"/>
      <c r="F28" s="214">
        <v>4</v>
      </c>
    </row>
    <row r="29" spans="2:8" ht="14.1" customHeight="1" x14ac:dyDescent="0.15">
      <c r="B29" s="278"/>
      <c r="C29" s="196" t="s">
        <v>145</v>
      </c>
      <c r="D29" s="222"/>
      <c r="E29" s="226"/>
      <c r="F29" s="231"/>
    </row>
    <row r="30" spans="2:8" ht="14.1" customHeight="1" x14ac:dyDescent="0.15">
      <c r="B30" s="278"/>
      <c r="C30" s="205" t="s">
        <v>147</v>
      </c>
      <c r="D30" s="222"/>
      <c r="E30" s="226"/>
      <c r="F30" s="231"/>
    </row>
    <row r="31" spans="2:8" ht="14.1" customHeight="1" x14ac:dyDescent="0.15">
      <c r="B31" s="278"/>
      <c r="C31" s="206" t="s">
        <v>82</v>
      </c>
      <c r="D31" s="215">
        <v>0.13961999999999999</v>
      </c>
      <c r="E31" s="226"/>
      <c r="F31" s="215">
        <v>0.12615999999999999</v>
      </c>
      <c r="H31" s="266"/>
    </row>
    <row r="32" spans="2:8" ht="14.1" customHeight="1" x14ac:dyDescent="0.15">
      <c r="B32" s="278"/>
      <c r="C32" s="206" t="s">
        <v>81</v>
      </c>
      <c r="D32" s="215">
        <v>0.11962</v>
      </c>
      <c r="E32" s="227"/>
      <c r="F32" s="215">
        <v>0.10809000000000001</v>
      </c>
      <c r="H32" s="266"/>
    </row>
    <row r="33" spans="2:8" ht="14.1" customHeight="1" x14ac:dyDescent="0.15">
      <c r="B33" s="278"/>
      <c r="C33" s="207" t="s">
        <v>148</v>
      </c>
      <c r="D33" s="215">
        <v>0.10962</v>
      </c>
      <c r="E33" s="227"/>
      <c r="F33" s="215">
        <v>9.9059999999999995E-2</v>
      </c>
      <c r="H33" s="266"/>
    </row>
    <row r="34" spans="2:8" ht="14.1" customHeight="1" x14ac:dyDescent="0.15">
      <c r="B34" s="278"/>
      <c r="C34" s="202" t="s">
        <v>149</v>
      </c>
      <c r="D34" s="216">
        <v>9.962E-2</v>
      </c>
      <c r="E34" s="227"/>
      <c r="F34" s="216">
        <v>9.0020000000000003E-2</v>
      </c>
      <c r="H34" s="266"/>
    </row>
    <row r="35" spans="2:8" ht="14.1" customHeight="1" x14ac:dyDescent="0.15">
      <c r="B35" s="192"/>
      <c r="C35" s="208"/>
      <c r="D35" s="223"/>
      <c r="E35" s="228"/>
      <c r="F35" s="223"/>
    </row>
    <row r="36" spans="2:8" ht="14.1" customHeight="1" x14ac:dyDescent="0.15">
      <c r="B36" s="278" t="s">
        <v>137</v>
      </c>
      <c r="C36" s="201" t="s">
        <v>150</v>
      </c>
      <c r="D36" s="213"/>
      <c r="E36" s="226"/>
      <c r="F36" s="213"/>
    </row>
    <row r="37" spans="2:8" ht="14.1" customHeight="1" x14ac:dyDescent="0.15">
      <c r="B37" s="278"/>
      <c r="C37" s="196" t="s">
        <v>139</v>
      </c>
      <c r="D37" s="214">
        <v>35</v>
      </c>
      <c r="E37" s="226"/>
      <c r="F37" s="214">
        <v>35</v>
      </c>
    </row>
    <row r="38" spans="2:8" ht="14.1" customHeight="1" x14ac:dyDescent="0.15">
      <c r="B38" s="278"/>
      <c r="C38" s="196" t="s">
        <v>146</v>
      </c>
      <c r="D38" s="214">
        <v>4</v>
      </c>
      <c r="E38" s="226"/>
      <c r="F38" s="214">
        <v>4</v>
      </c>
    </row>
    <row r="39" spans="2:8" ht="14.1" customHeight="1" x14ac:dyDescent="0.15">
      <c r="B39" s="278"/>
      <c r="C39" s="196" t="s">
        <v>145</v>
      </c>
      <c r="D39" s="222"/>
      <c r="E39" s="226"/>
      <c r="F39" s="231"/>
    </row>
    <row r="40" spans="2:8" ht="14.1" customHeight="1" x14ac:dyDescent="0.15">
      <c r="B40" s="278"/>
      <c r="C40" s="205" t="s">
        <v>147</v>
      </c>
      <c r="D40" s="222"/>
      <c r="E40" s="226"/>
      <c r="F40" s="231"/>
    </row>
    <row r="41" spans="2:8" ht="14.1" customHeight="1" x14ac:dyDescent="0.15">
      <c r="B41" s="278"/>
      <c r="C41" s="206" t="s">
        <v>82</v>
      </c>
      <c r="D41" s="215">
        <v>0.1306626771677927</v>
      </c>
      <c r="E41" s="226"/>
      <c r="F41" s="215">
        <v>0.11806999999999999</v>
      </c>
      <c r="H41" s="266"/>
    </row>
    <row r="42" spans="2:8" ht="14.1" customHeight="1" x14ac:dyDescent="0.15">
      <c r="B42" s="278"/>
      <c r="C42" s="206" t="s">
        <v>81</v>
      </c>
      <c r="D42" s="215">
        <v>0.12266267716779269</v>
      </c>
      <c r="E42" s="227"/>
      <c r="F42" s="215">
        <v>0.11083999999999999</v>
      </c>
      <c r="H42" s="266"/>
    </row>
    <row r="43" spans="2:8" ht="14.1" customHeight="1" x14ac:dyDescent="0.15">
      <c r="B43" s="278"/>
      <c r="C43" s="207" t="s">
        <v>148</v>
      </c>
      <c r="D43" s="215">
        <v>8.6662677167792704E-2</v>
      </c>
      <c r="E43" s="227"/>
      <c r="F43" s="215">
        <v>7.8310000000000005E-2</v>
      </c>
      <c r="H43" s="266"/>
    </row>
    <row r="44" spans="2:8" ht="14.1" customHeight="1" x14ac:dyDescent="0.15">
      <c r="B44" s="278"/>
      <c r="C44" s="202" t="s">
        <v>149</v>
      </c>
      <c r="D44" s="216">
        <v>8.26626771677927E-2</v>
      </c>
      <c r="E44" s="227"/>
      <c r="F44" s="216">
        <v>7.4700000000000003E-2</v>
      </c>
      <c r="H44" s="266"/>
    </row>
    <row r="45" spans="2:8" ht="14.1" customHeight="1" x14ac:dyDescent="0.15">
      <c r="B45" s="192"/>
      <c r="C45" s="204"/>
      <c r="D45" s="200"/>
      <c r="E45" s="200"/>
      <c r="F45" s="200"/>
    </row>
    <row r="46" spans="2:8" ht="14.1" customHeight="1" x14ac:dyDescent="0.15">
      <c r="B46" s="278" t="s">
        <v>85</v>
      </c>
      <c r="C46" s="201" t="s">
        <v>85</v>
      </c>
      <c r="D46" s="213"/>
      <c r="E46" s="226"/>
      <c r="F46" s="213"/>
    </row>
    <row r="47" spans="2:8" ht="14.1" customHeight="1" x14ac:dyDescent="0.15">
      <c r="B47" s="278"/>
      <c r="C47" s="196" t="s">
        <v>139</v>
      </c>
      <c r="D47" s="214">
        <v>200</v>
      </c>
      <c r="E47" s="226"/>
      <c r="F47" s="214">
        <v>200</v>
      </c>
    </row>
    <row r="48" spans="2:8" ht="14.1" customHeight="1" x14ac:dyDescent="0.15">
      <c r="B48" s="278"/>
      <c r="C48" s="196" t="s">
        <v>146</v>
      </c>
      <c r="D48" s="214">
        <v>10</v>
      </c>
      <c r="E48" s="226"/>
      <c r="F48" s="214">
        <v>10</v>
      </c>
    </row>
    <row r="49" spans="2:8" ht="14.1" customHeight="1" x14ac:dyDescent="0.15">
      <c r="B49" s="278"/>
      <c r="C49" s="196" t="s">
        <v>145</v>
      </c>
      <c r="D49" s="222"/>
      <c r="E49" s="226"/>
      <c r="F49" s="231"/>
    </row>
    <row r="50" spans="2:8" ht="14.1" customHeight="1" x14ac:dyDescent="0.15">
      <c r="B50" s="278"/>
      <c r="C50" s="205" t="s">
        <v>147</v>
      </c>
      <c r="D50" s="222"/>
      <c r="E50" s="226"/>
      <c r="F50" s="222"/>
    </row>
    <row r="51" spans="2:8" ht="14.1" customHeight="1" x14ac:dyDescent="0.15">
      <c r="B51" s="278"/>
      <c r="C51" s="206" t="s">
        <v>151</v>
      </c>
      <c r="D51" s="215">
        <v>7.7689999999999995E-2</v>
      </c>
      <c r="E51" s="226"/>
      <c r="F51" s="215">
        <v>7.0199999999999999E-2</v>
      </c>
      <c r="H51" s="266"/>
    </row>
    <row r="52" spans="2:8" ht="14.1" customHeight="1" x14ac:dyDescent="0.15">
      <c r="B52" s="278"/>
      <c r="C52" s="206" t="s">
        <v>152</v>
      </c>
      <c r="D52" s="215">
        <v>7.4690000000000006E-2</v>
      </c>
      <c r="E52" s="226"/>
      <c r="F52" s="215">
        <v>6.7489999999999994E-2</v>
      </c>
      <c r="H52" s="266"/>
    </row>
    <row r="53" spans="2:8" ht="14.1" customHeight="1" x14ac:dyDescent="0.15">
      <c r="B53" s="278"/>
      <c r="C53" s="207" t="s">
        <v>148</v>
      </c>
      <c r="D53" s="215">
        <v>6.9690000000000002E-2</v>
      </c>
      <c r="E53" s="227"/>
      <c r="F53" s="215">
        <v>6.2969999999999998E-2</v>
      </c>
      <c r="H53" s="266"/>
    </row>
    <row r="54" spans="2:8" ht="14.1" customHeight="1" x14ac:dyDescent="0.15">
      <c r="B54" s="278"/>
      <c r="C54" s="202" t="s">
        <v>149</v>
      </c>
      <c r="D54" s="216">
        <v>6.2691457680434659E-2</v>
      </c>
      <c r="E54" s="227"/>
      <c r="F54" s="216">
        <v>5.6649999999999999E-2</v>
      </c>
      <c r="H54" s="266"/>
    </row>
    <row r="55" spans="2:8" ht="14.1" customHeight="1" x14ac:dyDescent="0.15">
      <c r="B55" s="192"/>
      <c r="C55" s="209"/>
      <c r="D55" s="209"/>
      <c r="E55" s="209"/>
      <c r="F55" s="209"/>
    </row>
    <row r="56" spans="2:8" ht="14.1" customHeight="1" x14ac:dyDescent="0.15">
      <c r="B56" s="278" t="s">
        <v>86</v>
      </c>
      <c r="C56" s="201" t="s">
        <v>153</v>
      </c>
      <c r="D56" s="213"/>
      <c r="E56" s="226"/>
      <c r="F56" s="213"/>
    </row>
    <row r="57" spans="2:8" ht="14.1" customHeight="1" x14ac:dyDescent="0.15">
      <c r="B57" s="278"/>
      <c r="C57" s="196" t="s">
        <v>139</v>
      </c>
      <c r="D57" s="214">
        <v>200</v>
      </c>
      <c r="E57" s="226"/>
      <c r="F57" s="214">
        <v>200</v>
      </c>
    </row>
    <row r="58" spans="2:8" ht="14.1" customHeight="1" x14ac:dyDescent="0.15">
      <c r="B58" s="278"/>
      <c r="C58" s="196" t="s">
        <v>154</v>
      </c>
      <c r="D58" s="214">
        <v>6</v>
      </c>
      <c r="E58" s="226"/>
      <c r="F58" s="214">
        <v>6</v>
      </c>
    </row>
    <row r="59" spans="2:8" ht="14.1" customHeight="1" x14ac:dyDescent="0.15">
      <c r="B59" s="278"/>
      <c r="C59" s="196" t="s">
        <v>155</v>
      </c>
      <c r="D59" s="214">
        <v>2</v>
      </c>
      <c r="E59" s="226"/>
      <c r="F59" s="214">
        <v>2</v>
      </c>
    </row>
    <row r="60" spans="2:8" ht="14.1" customHeight="1" x14ac:dyDescent="0.15">
      <c r="B60" s="278"/>
      <c r="C60" s="196" t="s">
        <v>145</v>
      </c>
      <c r="D60" s="222"/>
      <c r="E60" s="226"/>
      <c r="F60" s="231"/>
    </row>
    <row r="61" spans="2:8" ht="14.1" customHeight="1" x14ac:dyDescent="0.15">
      <c r="B61" s="278"/>
      <c r="C61" s="205" t="s">
        <v>147</v>
      </c>
      <c r="D61" s="215">
        <v>6.0990000000000003E-2</v>
      </c>
      <c r="E61" s="226"/>
      <c r="F61" s="215">
        <v>6.0990000000000003E-2</v>
      </c>
    </row>
    <row r="62" spans="2:8" ht="14.1" customHeight="1" x14ac:dyDescent="0.15">
      <c r="B62" s="278"/>
      <c r="C62" s="207" t="s">
        <v>148</v>
      </c>
      <c r="D62" s="215">
        <v>5.6000000000000001E-2</v>
      </c>
      <c r="E62" s="226"/>
      <c r="F62" s="215">
        <v>5.6000000000000001E-2</v>
      </c>
    </row>
    <row r="63" spans="2:8" ht="14.1" customHeight="1" x14ac:dyDescent="0.15">
      <c r="B63" s="278"/>
      <c r="C63" s="202" t="s">
        <v>149</v>
      </c>
      <c r="D63" s="216">
        <v>5.3499999999999999E-2</v>
      </c>
      <c r="E63" s="227"/>
      <c r="F63" s="216">
        <v>5.3499999999999999E-2</v>
      </c>
    </row>
  </sheetData>
  <sheetProtection algorithmName="SHA-512" hashValue="985/D1uJAGx8sBPY9JeIB78drQ/s7QiS7qn2Od/6t4Hcd2smPf9pQM+bJwqKpS8i+7K6jINk+FKivL603H2cmQ==" saltValue="xdsf+NSNN9m07Af6Oni7GQ==" spinCount="100000" sheet="1"/>
  <mergeCells count="8">
    <mergeCell ref="B26:B34"/>
    <mergeCell ref="B36:B44"/>
    <mergeCell ref="B46:B54"/>
    <mergeCell ref="B56:B63"/>
    <mergeCell ref="B5:C5"/>
    <mergeCell ref="B8:B13"/>
    <mergeCell ref="B15:B19"/>
    <mergeCell ref="B21:B24"/>
  </mergeCells>
  <printOptions horizontalCentered="1"/>
  <pageMargins left="0.25" right="0.25" top="0.25" bottom="0.25" header="0.25" footer="0.25"/>
  <pageSetup orientation="portrait" r:id="rId1"/>
  <headerFooter scaleWithDoc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Props1.xml><?xml version="1.0" encoding="utf-8"?>
<ds:datastoreItem xmlns:ds="http://schemas.openxmlformats.org/officeDocument/2006/customXml" ds:itemID="{F074280B-2FE8-4F94-A550-BB02620C1408}">
  <ds:schemaRefs>
    <ds:schemaRef ds:uri="http://schemas.microsoft.com/PowerBIAdd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24</vt:i4>
      </vt:variant>
    </vt:vector>
  </HeadingPairs>
  <TitlesOfParts>
    <vt:vector size="35" baseType="lpstr">
      <vt:lpstr>Input</vt:lpstr>
      <vt:lpstr>Rates</vt:lpstr>
      <vt:lpstr>RESIDENTIAL BILL CALC</vt:lpstr>
      <vt:lpstr>CND</vt:lpstr>
      <vt:lpstr>COM DEM</vt:lpstr>
      <vt:lpstr>COM DEM ALL ELEC</vt:lpstr>
      <vt:lpstr>IND</vt:lpstr>
      <vt:lpstr>LG IND</vt:lpstr>
      <vt:lpstr>Tariff</vt:lpstr>
      <vt:lpstr>RES 2022</vt:lpstr>
      <vt:lpstr>Rate Tariff_LRGIND</vt:lpstr>
      <vt:lpstr>Bill_MM</vt:lpstr>
      <vt:lpstr>Bill_YY</vt:lpstr>
      <vt:lpstr>Billed_kW</vt:lpstr>
      <vt:lpstr>ECCR</vt:lpstr>
      <vt:lpstr>increase2_5</vt:lpstr>
      <vt:lpstr>increase5_1</vt:lpstr>
      <vt:lpstr>kVAR</vt:lpstr>
      <vt:lpstr>kWh</vt:lpstr>
      <vt:lpstr>Name</vt:lpstr>
      <vt:lpstr>PCA</vt:lpstr>
      <vt:lpstr>CND!Print_Area</vt:lpstr>
      <vt:lpstr>'COM DEM'!Print_Area</vt:lpstr>
      <vt:lpstr>'COM DEM ALL ELEC'!Print_Area</vt:lpstr>
      <vt:lpstr>IND!Print_Area</vt:lpstr>
      <vt:lpstr>'LG IND'!Print_Area</vt:lpstr>
      <vt:lpstr>'Rate Tariff_LRGIND'!Print_Area</vt:lpstr>
      <vt:lpstr>'RES 2022'!Print_Area</vt:lpstr>
      <vt:lpstr>'RESIDENTIAL BILL CALC'!Print_Area</vt:lpstr>
      <vt:lpstr>Tariff!Print_Area</vt:lpstr>
      <vt:lpstr>Tariff!Print_Titles</vt:lpstr>
      <vt:lpstr>RATE</vt:lpstr>
      <vt:lpstr>RATE_Header</vt:lpstr>
      <vt:lpstr>SEASON</vt:lpstr>
      <vt:lpstr>Tax_P</vt:lpstr>
    </vt:vector>
  </TitlesOfParts>
  <Company>ECG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Fort Valley: Rate Calc</dc:title>
  <dc:creator>Chau Nguyen</dc:creator>
  <cp:lastModifiedBy>Jerry deBin</cp:lastModifiedBy>
  <cp:lastPrinted>2023-01-19T15:53:42Z</cp:lastPrinted>
  <dcterms:created xsi:type="dcterms:W3CDTF">2005-02-14T14:54:02Z</dcterms:created>
  <dcterms:modified xsi:type="dcterms:W3CDTF">2023-02-10T22:44:07Z</dcterms:modified>
</cp:coreProperties>
</file>